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6380" windowHeight="7950" activeTab="0"/>
  </bookViews>
  <sheets>
    <sheet name="Лист1" sheetId="1" r:id="rId1"/>
    <sheet name="Лист2" sheetId="2" r:id="rId2"/>
  </sheets>
  <definedNames>
    <definedName name="_xlnm.Print_Area">'Лист1'!$A$1:$F$10</definedName>
    <definedName name="Z_7BA85150_E044_460E_85E7_F2912665E19A_.wvu.PrintArea" localSheetId="0" hidden="1">'Лист1'!$A$1:$F$10</definedName>
    <definedName name="Z_7BA85150_E044_460E_85E7_F2912665E19A_.wvu.Rows" localSheetId="0" hidden="1">'Лист1'!#REF!,'Лист1'!#REF!,'Лист1'!#REF!,'Лист1'!#REF!,'Лист1'!#REF!,'Лист1'!#REF!,'Лист1'!#REF!,'Лист1'!#REF!,'Лист1'!#REF!,'Лист1'!#REF!,'Лист1'!#REF!,'Лист1'!#REF!,'Лист1'!#REF!,'Лист1'!#REF!,'Лист1'!#REF!</definedName>
    <definedName name="_xlnm.Print_Area" localSheetId="0">'Лист1'!$A$1:$H$330</definedName>
  </definedNames>
  <calcPr fullCalcOnLoad="1"/>
</workbook>
</file>

<file path=xl/sharedStrings.xml><?xml version="1.0" encoding="utf-8"?>
<sst xmlns="http://schemas.openxmlformats.org/spreadsheetml/2006/main" count="1427" uniqueCount="337">
  <si>
    <t>муниципального образования</t>
  </si>
  <si>
    <t>"Кузоватовский район"</t>
  </si>
  <si>
    <t>Наименование показателя</t>
  </si>
  <si>
    <t>Рз</t>
  </si>
  <si>
    <t>Пр</t>
  </si>
  <si>
    <t>ЦС</t>
  </si>
  <si>
    <t>ВР</t>
  </si>
  <si>
    <t>Общегосударственные вопросы</t>
  </si>
  <si>
    <t>01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</si>
  <si>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</si>
  <si>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</si>
  <si>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04</t>
  </si>
  <si>
    <t>11</t>
  </si>
  <si>
    <t>13</t>
  </si>
  <si>
    <t>09</t>
  </si>
  <si>
    <t>05</t>
  </si>
  <si>
    <t>07</t>
  </si>
  <si>
    <t>10</t>
  </si>
  <si>
    <t>0100</t>
  </si>
  <si>
    <t>0103</t>
  </si>
  <si>
    <t>0104</t>
  </si>
  <si>
    <t>0106</t>
  </si>
  <si>
    <t>0107</t>
  </si>
  <si>
    <t>0111</t>
  </si>
  <si>
    <t>0113</t>
  </si>
  <si>
    <t>0200</t>
  </si>
  <si>
    <t>0203</t>
  </si>
  <si>
    <t>0300</t>
  </si>
  <si>
    <t>0302</t>
  </si>
  <si>
    <t>0304</t>
  </si>
  <si>
    <t>0309</t>
  </si>
  <si>
    <t>0310</t>
  </si>
  <si>
    <t>0400</t>
  </si>
  <si>
    <t>0405</t>
  </si>
  <si>
    <t>0408</t>
  </si>
  <si>
    <t>0409</t>
  </si>
  <si>
    <t>0412</t>
  </si>
  <si>
    <t>0500</t>
  </si>
  <si>
    <t>0501</t>
  </si>
  <si>
    <t>0502</t>
  </si>
  <si>
    <t>0503</t>
  </si>
  <si>
    <t>0505</t>
  </si>
  <si>
    <t>0700</t>
  </si>
  <si>
    <t>0701</t>
  </si>
  <si>
    <t>0702</t>
  </si>
  <si>
    <t>0707</t>
  </si>
  <si>
    <t>0709</t>
  </si>
  <si>
    <t>0800</t>
  </si>
  <si>
    <t>0801</t>
  </si>
  <si>
    <t>0804</t>
  </si>
  <si>
    <t>1000</t>
  </si>
  <si>
    <t>1001</t>
  </si>
  <si>
    <t>1002</t>
  </si>
  <si>
    <t>1003</t>
  </si>
  <si>
    <t>1004</t>
  </si>
  <si>
    <t>1100</t>
  </si>
  <si>
    <t>1102</t>
  </si>
  <si>
    <t>1105</t>
  </si>
  <si>
    <t>1400</t>
  </si>
  <si>
    <t>1401</t>
  </si>
  <si>
    <t>1403</t>
  </si>
  <si>
    <t>ВСЕГО</t>
  </si>
  <si>
    <t>Фонд оплаты труда государственных (муниципальных) органов</t>
  </si>
  <si>
    <t>Мероприятия в рамках непрограммных направлений деятельности</t>
  </si>
  <si>
    <t>Обеспечение деятельности муниципальных органов Кузоватовского района</t>
  </si>
  <si>
    <t>Молодёжная политика</t>
  </si>
  <si>
    <t>Образование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</si>
  <si>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</si>
  <si>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</si>
  <si>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Резервные фонды</t>
  </si>
  <si>
    <t>Национальная безопасность и правоохранительная деятельность</t>
  </si>
  <si>
    <t>Национальная экономика</t>
  </si>
  <si>
    <t>Сельское хозяйство и рыболовство</t>
  </si>
  <si>
    <t>Жилищно-коммунальное хозяйство</t>
  </si>
  <si>
    <t>Другие вопросы в области жилищно-коммунального хозяйства</t>
  </si>
  <si>
    <t>Социальная политика</t>
  </si>
  <si>
    <t>Пенсионное обеспечение</t>
  </si>
  <si>
    <t>Социальное обеспечение населения</t>
  </si>
  <si>
    <t>Физическая культура и спорт</t>
  </si>
  <si>
    <t>Другие вопросы в области физической культуры и спорта</t>
  </si>
  <si>
    <t>Закупка товаров, работ, услуг в сфере информационно-коммуникационных технологий</t>
  </si>
  <si>
    <t>Глава местной администрации (исполнительно-распорядительного органа муниципального образования)</t>
  </si>
  <si>
    <t>Учреждения по обеспечению хозяйственного обслуживания</t>
  </si>
  <si>
    <t>Защита населения и территории от чрезвычайных ситуаций природного и техногенного характера, гражданская оборона</t>
  </si>
  <si>
    <t>Обеспечение деятельности Совета ветеранов муниципального образования "Кузоватовский район"</t>
  </si>
  <si>
    <t>Учреждения в сфере гражданской защиты и пожарной безопасности</t>
  </si>
  <si>
    <t>Мероприятия по предупреждению и ликвидации последствий чрезвычайных ситуаций и стихийных бедствий</t>
  </si>
  <si>
    <t>Доплаты к пенсиям муниципальных служащих</t>
  </si>
  <si>
    <t>Предоставление мер социальной поддержки беременным женщинам</t>
  </si>
  <si>
    <t>Проведение акции "Помоги собраться в школу"</t>
  </si>
  <si>
    <t>Проведение акции "Новогодний подарок"</t>
  </si>
  <si>
    <t>Проведение прочих социально-значимых мероприятий</t>
  </si>
  <si>
    <t>Оказание адресной поддержки гражданам находящимся в трудной жизненной ситуации</t>
  </si>
  <si>
    <t>Проведение праздничных мероприятий в День Победы</t>
  </si>
  <si>
    <t>Иные межбюджетные трансферты на исполнение переданных полномочий в соответствии с заключенными соглашениями</t>
  </si>
  <si>
    <t>Обеспечение деятельности финансовых, налоговых и таможенных органов и органов финансового (финансово-бюджетного) надзора</t>
  </si>
  <si>
    <t>06</t>
  </si>
  <si>
    <t>14</t>
  </si>
  <si>
    <t>Капитальный ремонт автомобильных дорог общего пользования</t>
  </si>
  <si>
    <t>Содержание автомобильных дорог общего пользования</t>
  </si>
  <si>
    <t>Дотации на выравнивание бюджетной обеспеченности субъектов Российской Федерации и муниципальных образований</t>
  </si>
  <si>
    <t>Реализация государственной политики в области приватизации и управления государственной и муниципальной собственностью</t>
  </si>
  <si>
    <t>Дополнительное образование детей</t>
  </si>
  <si>
    <t>Учреждения по внешкольной работе с детьми</t>
  </si>
  <si>
    <t>08</t>
  </si>
  <si>
    <t>Культура, кинематография</t>
  </si>
  <si>
    <t>Культура</t>
  </si>
  <si>
    <t>Библиотеки</t>
  </si>
  <si>
    <t>Другие вопросы в области культуры, кинематографии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</si>
  <si>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</si>
  <si>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Дошкольное образование</t>
  </si>
  <si>
    <t>Детские дошкольные учреждения</t>
  </si>
  <si>
    <t>02</t>
  </si>
  <si>
    <t>Общее образование</t>
  </si>
  <si>
    <t>Организация бесплатного питания детей из малообеспеченных семей в общеобразовательных учреждениях</t>
  </si>
  <si>
    <t>Другие вопросы в области образования</t>
  </si>
  <si>
    <t>Охрана семьи и детства</t>
  </si>
  <si>
    <t>Обеспечение выплат почётным гражданам Кузоватовского района</t>
  </si>
  <si>
    <t>Органы юстиции</t>
  </si>
  <si>
    <t>Финансовое обеспечение расходных обязательств, связанных с организацией и обеспечением деятельности муниципальных комиссий по делам несовершеннолетних и защите их прав в Ульяновской области</t>
  </si>
  <si>
    <t>Финансовое обеспечение расходных обязательств, связанных с хранением, комплектованием, учётом и использованием архивных документов,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t>
  </si>
  <si>
    <t>Финансовое обеспечение расходного обязательства, связанного с установлением нормативов потребления населением твёрдого топлива</t>
  </si>
  <si>
    <t>Финансовое обеспечение расходных обязательств, связанных с обеспечением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обеспечением дополнительного образования в муниципальных общеобразовательных организациях</t>
  </si>
  <si>
    <t>1006</t>
  </si>
  <si>
    <t>0406</t>
  </si>
  <si>
    <t>Проведение мероприятий в сфере молодёжной политики</t>
  </si>
  <si>
    <t>Проведение и участие в спортивно-массовых мероприятиях</t>
  </si>
  <si>
    <t>Фонд оплаты труда учреждений</t>
  </si>
  <si>
    <t>Школы - детские сады, школы начальные, неполные и средние</t>
  </si>
  <si>
    <t>Мероприятия патриотической направленности с учащимися образовательных организаций</t>
  </si>
  <si>
    <t>Подпрограмма "Повышение качества жизни детей, семей с детьми"</t>
  </si>
  <si>
    <t>Создание условий для сохранения и укрепления здоровья обучающихся, воспитанников</t>
  </si>
  <si>
    <t>9500088010</t>
  </si>
  <si>
    <t>Создание условий по поддержке талантливых детей и молодёжи</t>
  </si>
  <si>
    <t>Создание условий для организации летнего отдыха</t>
  </si>
  <si>
    <t>Кадровая политика в сфере образования</t>
  </si>
  <si>
    <t>Другие вопросы в области социальной политики</t>
  </si>
  <si>
    <t xml:space="preserve"> тыс. руб.</t>
  </si>
  <si>
    <t>Финансовое обеспечение расходных обязательств,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</si>
  <si>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Финансовое обеспечение расходных обязательств, связанных с предоставлением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</si>
  <si>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Техническое обеспечение в целях реализации мероприятий административной реформы</t>
  </si>
  <si>
    <t>2021 год</t>
  </si>
  <si>
    <t>1100000000</t>
  </si>
  <si>
    <t>1100010020</t>
  </si>
  <si>
    <t>1100080220</t>
  </si>
  <si>
    <t>1100010010</t>
  </si>
  <si>
    <t>Судебная система</t>
  </si>
  <si>
    <t>1100051200</t>
  </si>
  <si>
    <t>1100010050</t>
  </si>
  <si>
    <t>1100071010</t>
  </si>
  <si>
    <t>1100071020</t>
  </si>
  <si>
    <t>Финансовое обеспечение расходных обязательств, связанных с проведением на территории Ульяновской области публичных мероприятий</t>
  </si>
  <si>
    <t>1100071030</t>
  </si>
  <si>
    <t>1100071320</t>
  </si>
  <si>
    <t>Погашение кредиторской задолженности</t>
  </si>
  <si>
    <t>1100080270</t>
  </si>
  <si>
    <t>Муниципальная программа Кузоватовского района "Развитие информационного общества, использование информационных и коммуникационных технологий в муниципальном образовании "Кузоватовский район"</t>
  </si>
  <si>
    <t>8800000000</t>
  </si>
  <si>
    <t>8800084410</t>
  </si>
  <si>
    <t>9400000000</t>
  </si>
  <si>
    <t>Подпрограмма "Повышение качества жизни граждан пожилого возраста"</t>
  </si>
  <si>
    <t>9430000000</t>
  </si>
  <si>
    <t>9430083110</t>
  </si>
  <si>
    <t>1100059300</t>
  </si>
  <si>
    <t>1100010130</t>
  </si>
  <si>
    <t>1100010140</t>
  </si>
  <si>
    <t>1100071100</t>
  </si>
  <si>
    <t>9300000000</t>
  </si>
  <si>
    <t>9300080010</t>
  </si>
  <si>
    <t>93000S0604</t>
  </si>
  <si>
    <t>1100071110</t>
  </si>
  <si>
    <t>8A00000000</t>
  </si>
  <si>
    <t>9200000000</t>
  </si>
  <si>
    <t>9200085010</t>
  </si>
  <si>
    <t>9430083100</t>
  </si>
  <si>
    <t>8Ж00000000</t>
  </si>
  <si>
    <t>Реализация мероприятий по обеспечению жильем молодых семей</t>
  </si>
  <si>
    <t>8Ж000L4970</t>
  </si>
  <si>
    <t>9410000000</t>
  </si>
  <si>
    <t>Подпрограмма "Адресная поддержка населения"</t>
  </si>
  <si>
    <t>9420000000</t>
  </si>
  <si>
    <t>9420083060</t>
  </si>
  <si>
    <t>9430083120</t>
  </si>
  <si>
    <t>9430083130</t>
  </si>
  <si>
    <t>9100000000</t>
  </si>
  <si>
    <t>9100089010</t>
  </si>
  <si>
    <t>11000S0050</t>
  </si>
  <si>
    <t>9300080030</t>
  </si>
  <si>
    <t>Межбюджетные трансферты общего характера бюджетам бюджетной системы Российской Федерации</t>
  </si>
  <si>
    <t>1100010030</t>
  </si>
  <si>
    <t>1100014230</t>
  </si>
  <si>
    <t>1100014400</t>
  </si>
  <si>
    <t>1100014420</t>
  </si>
  <si>
    <t>9420083090</t>
  </si>
  <si>
    <t>Муниципальная программа "Развитие и сохранение культуры в муниципальном образовании "Кузоватовский район" на 2018-2022 годы"</t>
  </si>
  <si>
    <t>9700000000</t>
  </si>
  <si>
    <t>97000S0830</t>
  </si>
  <si>
    <t>1100014520</t>
  </si>
  <si>
    <t>9700071230</t>
  </si>
  <si>
    <t>9500000000</t>
  </si>
  <si>
    <t>9500014200</t>
  </si>
  <si>
    <t>9500071190</t>
  </si>
  <si>
    <t>8В00087010</t>
  </si>
  <si>
    <t>9410083020</t>
  </si>
  <si>
    <t>9500014210</t>
  </si>
  <si>
    <t>9500071140</t>
  </si>
  <si>
    <t>9500071150</t>
  </si>
  <si>
    <t>9500071160</t>
  </si>
  <si>
    <t>9500071170</t>
  </si>
  <si>
    <t>9500071200</t>
  </si>
  <si>
    <t>9500088020</t>
  </si>
  <si>
    <t>9500088040</t>
  </si>
  <si>
    <t>9500071180</t>
  </si>
  <si>
    <t>9500071230</t>
  </si>
  <si>
    <t>9500088050</t>
  </si>
  <si>
    <t>1100071040</t>
  </si>
  <si>
    <t>1100071050</t>
  </si>
  <si>
    <t>9500071220</t>
  </si>
  <si>
    <t>1100071060</t>
  </si>
  <si>
    <t>Итого по бюджету:</t>
  </si>
  <si>
    <t>Подведение итогов акции "Роди патриота в День России"</t>
  </si>
  <si>
    <t>8Л00010220</t>
  </si>
  <si>
    <t>8Л00000000</t>
  </si>
  <si>
    <t>8Л00010020</t>
  </si>
  <si>
    <t>8Л00071310</t>
  </si>
  <si>
    <t>8Л00010200</t>
  </si>
  <si>
    <t>8Л00020010</t>
  </si>
  <si>
    <t>Совершенствование системы распределения и перераспределения финансовых ресурсов между муниципальным районом и бюджетами городского и сельских поселений</t>
  </si>
  <si>
    <t>9500014520</t>
  </si>
  <si>
    <t>9500014230</t>
  </si>
  <si>
    <t>Обеспечение выполнения функций финансового управления администрации муниципального образования  «Кузоватовский район»</t>
  </si>
  <si>
    <t>2022 год</t>
  </si>
  <si>
    <t xml:space="preserve">Поддержка семей, желающих иметь детей (на обследование для процедуры ЭКО)  </t>
  </si>
  <si>
    <t>9500014240</t>
  </si>
  <si>
    <t>Обеспечение персонифицированного учета учреждений дополнительного образования детей</t>
  </si>
  <si>
    <t xml:space="preserve">Муниципальная программа  «Управление муниципальными финансами муниципального образования «Кузоватовский  район» 
на 2020 – 2024 годы»
</t>
  </si>
  <si>
    <t>Погашение кредиторской задолженности по обеспечению деятельности по обеспечению деятельности муниципальных органов Кузоватовского района</t>
  </si>
  <si>
    <t>Формирование резервных средств в бюджете муниципального образования " Кузоватовский район" в соответствии с требованиями</t>
  </si>
  <si>
    <t>2023 год</t>
  </si>
  <si>
    <t>Муниципальная программа Кузоватовского района "Развитие транспортной системы муниципального образования "Кузоватовский район" на 2019-2024 годы</t>
  </si>
  <si>
    <t>Жилищное хозяйство</t>
  </si>
  <si>
    <t>Муниципальная программа водоснабжения муниципального образования "Кузоватовский район" на 2019-2024 годы</t>
  </si>
  <si>
    <t>Муниципальная программа "Охрана окружающей среды и восстановление природных ресурсов на территории муниципального района "Кузоватовский район" на 2020-2024 годы"</t>
  </si>
  <si>
    <t>8200000000</t>
  </si>
  <si>
    <t>Возмещение расходов за питание детей с ОВЗ</t>
  </si>
  <si>
    <t>9410083180</t>
  </si>
  <si>
    <t>94100L3040</t>
  </si>
  <si>
    <t>110A155196</t>
  </si>
  <si>
    <t>Муниципальная программа "Патриотическое воспитание граждан муниципального образования «Кузоватовский район» на 2021 - 2025 годы"</t>
  </si>
  <si>
    <t>1100014410</t>
  </si>
  <si>
    <t>Программа"Обеспечение жильём молодых семей" муниципального образования "Кузоватовский район" на 2021-2025 годы"</t>
  </si>
  <si>
    <t>9410083010</t>
  </si>
  <si>
    <t>9410083030</t>
  </si>
  <si>
    <t>9410083040</t>
  </si>
  <si>
    <t>9410083050</t>
  </si>
  <si>
    <t>9410083160</t>
  </si>
  <si>
    <t>9410083170</t>
  </si>
  <si>
    <t>1100071330</t>
  </si>
  <si>
    <t>Учреждения культуры и мероприятия в сфере культуры и кинематографии</t>
  </si>
  <si>
    <t>Предоставление мер социальной поддержки работникам культуры</t>
  </si>
  <si>
    <t>Дотация бюджетам муниципальных районов и городских округов на поддержку мер по обеспечению сбалансированности местных бюджетов</t>
  </si>
  <si>
    <t>1100072110</t>
  </si>
  <si>
    <t>9500053030</t>
  </si>
  <si>
    <t xml:space="preserve">Распределение бюджетных ассигнований бюджета муниципального образования «Кузоватовский район» Ульяновской области по разделам, подразделам, целевым статьям и группам видов расходов классификации расходов бюджетов Российской Федерации на 2022 год и на плановый период 2023-2024 годов </t>
  </si>
  <si>
    <t>500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</si>
  <si>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</si>
  <si>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</si>
  <si>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</si>
  <si>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</si>
  <si>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Осуществление отдельных полномочий по составлению (изменению) списков кандидатов в присяжные заседатели федеральных судов общей юрисдикции в Российской Федерации</t>
  </si>
  <si>
    <t>Межбюджетные трансферты</t>
  </si>
  <si>
    <t>Иные бюджетные ассигнования</t>
  </si>
  <si>
    <t>800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</si>
  <si>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</si>
  <si>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Муниципальная программа "Профилактика правонарушений в сфере общественного порядка, незаконного оборота и потребления наркотических средств и психотропных веществ на 2021-2025 годы"</t>
  </si>
  <si>
    <t>Приобретение баннеров (плакатов) профилактической направленности в сфере общественной безопасности и противодействия экстремизму и терроризму</t>
  </si>
  <si>
    <t>Проведение мероприятий по выявлению и уничтожению незаконных посевов и очагов дикорастущих наркосодержащих растений</t>
  </si>
  <si>
    <t>Приобретение тестов экспресс-анализа на наркотики</t>
  </si>
  <si>
    <t>8Н00000000</t>
  </si>
  <si>
    <t>8Н00090010</t>
  </si>
  <si>
    <t>8Н00090020</t>
  </si>
  <si>
    <t>8Н00090030</t>
  </si>
  <si>
    <t>Финансовое обеспечение расходных обязательств, связанных с организацией мероприятий при осу-ществлении деятельности по обращению с животными без владельцев</t>
  </si>
  <si>
    <t xml:space="preserve">Софинансирование расходных обязательств, возникающих в связи с ремонтом дворовых территорий многоквартирных домов и социальных объектов, проездов к дворовым территориям многоквартирных домов и социальным объектам населённых пунктов, подготовкой проектной документации, строительством, реконструкцией, капитальным ремонтом, ремонтом и содержанием (установкой дорожных знаков и нанесением горизонтальной разметки) автомобильных дорог общего пользования местного значения, мостов и иных искусственных дорожных сооружений на них, в том числе проектированием и строительством (реконструкцией) автомобильных дорог общего пользования местного значения с твёрдым покрытием до сельских населённых пунктов, не имеющих круглогодичной связи с сетью автомобильных дорог общего пользования 
</t>
  </si>
  <si>
    <t>Софинансирования расходных обязательств, связанных с благоустройством родников
в Ульяновской области, используемых населением в качестве источников питьевого водоснабжения</t>
  </si>
  <si>
    <t>Ремонт многоквартирных домов</t>
  </si>
  <si>
    <t>Коммунальное хозяйство</t>
  </si>
  <si>
    <t>Софинансирование расходных обязательств, связанных с реализацией мероприятий, направленных на приобретение контейнеров (бункеров) для сбора твёрдых коммунальных отходов</t>
  </si>
  <si>
    <t>Софинансирование расходных обязательств, связанных с реализацией проектов комплексного развития сельских территорий ведомственного проекта «Современный облик сельских территорий» (водоснабжение)</t>
  </si>
  <si>
    <t>Капитальные вложения в объекты государственной (муниципальной) собственности</t>
  </si>
  <si>
    <t>Софинансирование расходных обязательств, связанных с подготовкой проектной документации, строительством и модернизацией объектов наружного освещения</t>
  </si>
  <si>
    <t>Софинансирование обеспечения затрат на реализацию мероприятий, связанных с выполнением работ по обустройству мест (площадок) накопления (в том числе раздельного накопления) твёрдых коммунальных отходов</t>
  </si>
  <si>
    <t>1100010100</t>
  </si>
  <si>
    <t>820000S0080</t>
  </si>
  <si>
    <t>8А000L6350</t>
  </si>
  <si>
    <t>400</t>
  </si>
  <si>
    <t>11000S0070</t>
  </si>
  <si>
    <t>Предоставление субсидий бюджетным, автономным учреждениям и иным некоммерческим организациям</t>
  </si>
  <si>
    <t>Финансовое обеспечение на компенсацию родителям или иным законным представителям обучающихся затрат, связанных с обеспечением получения начального общего, основного общего или среднего общего образования в форме семейного образования на территории Ульяновской области</t>
  </si>
  <si>
    <t>Социальное обеспечение и иные выплаты населению</t>
  </si>
  <si>
    <t>Софинасирование расходных обязательств, возникающих в связи с обеспечением бесплатным питанием обучающихся по образовательным программам начального общего образования в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</si>
  <si>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</si>
  <si>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осуществлению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 имеющим учёную степень и замещающим (занимающим)
в указанных общеобразовательных организациях штатные должности, предусмотренные квалификационными справочниками 
или профессиональными стандартами</t>
  </si>
  <si>
    <t xml:space="preserve">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осуществлению обучающимся 10-х (11-х) и 11-х (12-х) классов муниципальных общеобразовательных 
организаций ежемесячных денежных выплат </t>
  </si>
  <si>
    <t>600</t>
  </si>
  <si>
    <t>300</t>
  </si>
  <si>
    <t>Софинасирования расходных обязательств направленных на поддержку отрасли культуры на 2022 год (Оснащение оборудованием муниципальных образовательных организаций, реализующих дополнительные общеобразовательные программы
в сфере искусств для детей)</t>
  </si>
  <si>
    <t>Учреждения культуры и мероприятия в сфере культуры и кинематографии, за счет иных межбюджетных трансфертов передаваемых из бюджета Кузоватовского городского поселения</t>
  </si>
  <si>
    <t>Организация подвоза женщин на маммографическое обследование</t>
  </si>
  <si>
    <t>9410083190</t>
  </si>
  <si>
    <t xml:space="preserve">Финансовое обеспечение расходных обязательств, связанных с реализацией Закона Ульяновской области от 2 октября 2020 года № 103-ЗО 
«О правовом регулировании отдельных вопросов статуса молодых специалистов в Ульяновской области»
</t>
  </si>
  <si>
    <t>Финансовое обеспечение расходных обязательств, связанных с осуществлением ежемесячной денежной выплаты на обеспечение проезда детей-сирот и детей, оставшихся без попечения родителей, а также лиц из числа детей-сирот и детей, оставшихся без попечения родителей, обучающихся в муниципальных образовательных организациях,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обучения</t>
  </si>
  <si>
    <t>Финансовое обеспечение расходных обязательств, связанных с предоставлением родителям (законным представителям) детей, посещающих муниципальные и частные образовательные организации, реализующие образовательную программу дошкольного образования, компенсации части внесённой в соответствующие образовательные организации родительской платы за присмотр и уход за детьми</t>
  </si>
  <si>
    <t>Финансовое обеспечение расходных обязательств, связанных с опекой и попечительством в отношении несовершеннолетних</t>
  </si>
  <si>
    <t>1100074310</t>
  </si>
  <si>
    <t xml:space="preserve">Муниципальная программа "Развитие физической культуры и спорта в муниципальном образовании "Кузоватовский район" </t>
  </si>
  <si>
    <t>11000S0150</t>
  </si>
  <si>
    <t>Финансовое обеспечение расходных обязательств, связанных с приобретением автомобилей для осуществления выездов в семьи в целях защиты прав и интересов детей</t>
  </si>
  <si>
    <t>Муниципальная программа "Развитие и модернизация образования в муниципальном образовании "Кузоватовский район" Ульяновской области на 2022-2024 годы"</t>
  </si>
  <si>
    <t>Муниципальная программа Кузоватовского района "Развитие молодежной политики в Кузоватовском районе" на 2022-2024годы</t>
  </si>
  <si>
    <t>Финансовое обеспечение расходных обязательств, связанных с осуществлением ежемесячной выплаты на содержание ребёнка в семье опекуна (попечителя) и приёмной семье, а также с осуществлением выплаты вознаграждения, причитающегося приёмному родителю</t>
  </si>
  <si>
    <t>Муниципальная программа Кузоватовского района "Забота" на 2022-2024 годы</t>
  </si>
  <si>
    <t xml:space="preserve">Реализация государственной программы Ульяновской области "Развитие культуры, туризма и сохранение культурного наследия в Ульяновской области" </t>
  </si>
  <si>
    <t>Приложение 4</t>
  </si>
  <si>
    <t>9300080040</t>
  </si>
  <si>
    <t>Транспорт</t>
  </si>
  <si>
    <t>Расходы по организации регулярных перевозок пассажиров и багажа автомобильным транспортом по регулируемым тарифам по муниципальным маршрутам</t>
  </si>
  <si>
    <t>к  решению Совета депутатов</t>
  </si>
  <si>
    <t>8500000000</t>
  </si>
  <si>
    <t>8500084010</t>
  </si>
  <si>
    <t>Муниципальная программа Кузоватовского района "Укрепление единства российской нации, этнокультурное развитие народов России, содействие развитию институтов гражданского общества и поддержка социально ориентированных некоммерческих организаций и добровольческой (волонтерской) деятельности на территории муниципального образования "Кузоватовский район" Ульяновской области на 2021-2024 годы</t>
  </si>
  <si>
    <t>Мероприятия, направленные на укрепление гражданского общества</t>
  </si>
  <si>
    <t>Финансовое обеспечение расходного обязательства, связанного с определением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t>
  </si>
  <si>
    <t>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организации и обеспечению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</si>
  <si>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деятельность в сфере культуры или архивного дела</t>
  </si>
  <si>
    <t>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организации и обеспечению оздоровления детей и обеспечению отдыха детей, обучающихся в общеобразовательных организациях, в том числе детей, находящихся в трудной жизненной ситуации, и детей из многодетных семей, в лагерях, организованных образовательными организациями, осуществляющими организацию отдыха и оздоровления обучающихся в каникулярное время (с дневным пребыванием), детских лагерях труда и отдыха</t>
  </si>
  <si>
    <t>от  23.12.2021г.     № 41/63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</si>
</sst>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00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52">
    <font>
      <sz val="10"/>
      <name val="Arial"/>
      <family val="2"/>
    </font>
    <font>
      <sz val="11"/>
      <color indexed="8"/>
      <name val="Calibri"/>
      <family val="2"/>
    </font>
    <font>
      <b/>
      <sz val="11"/>
      <color indexed="8"/>
      <name val="Calibri"/>
      <family val="2"/>
    </font>
    <font>
      <sz val="12"/>
      <name val="PT Astra Serif"/>
      <family val="1"/>
    </font>
    <font>
      <sz val="11"/>
      <color indexed="9"/>
      <name val="Calibri"/>
      <family val="2"/>
    </font>
    <font>
      <sz val="10"/>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PT Astra Serif"/>
      <family val="1"/>
    </font>
    <font>
      <sz val="10"/>
      <color indexed="8"/>
      <name val="PT Astra Serif"/>
      <family val="1"/>
    </font>
    <font>
      <sz val="12"/>
      <color indexed="10"/>
      <name val="PT Astra Serif"/>
      <family val="1"/>
    </font>
    <font>
      <b/>
      <sz val="12"/>
      <color indexed="8"/>
      <name val="PT Astra Serif"/>
      <family val="1"/>
    </font>
    <font>
      <sz val="11"/>
      <color theme="1"/>
      <name val="Calibri"/>
      <family val="2"/>
    </font>
    <font>
      <sz val="11"/>
      <color theme="0"/>
      <name val="Calibri"/>
      <family val="2"/>
    </font>
    <font>
      <sz val="10"/>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PT Astra Serif"/>
      <family val="1"/>
    </font>
    <font>
      <sz val="10"/>
      <color theme="1"/>
      <name val="PT Astra Serif"/>
      <family val="1"/>
    </font>
    <font>
      <sz val="12"/>
      <color rgb="FFFF0000"/>
      <name val="PT Astra Serif"/>
      <family val="1"/>
    </font>
    <font>
      <b/>
      <sz val="12"/>
      <color theme="1"/>
      <name val="PT Astra Serif"/>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style="hair"/>
      <bottom style="hair"/>
    </border>
    <border>
      <left style="thin"/>
      <right style="thin"/>
      <top>
        <color indexed="63"/>
      </top>
      <bottom style="hair"/>
    </border>
    <border>
      <left style="thin"/>
      <right style="thin"/>
      <top>
        <color indexed="63"/>
      </top>
      <bottom>
        <color indexed="63"/>
      </bottom>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0" borderId="0">
      <alignment/>
      <protection/>
    </xf>
    <xf numFmtId="49" fontId="29" fillId="0" borderId="1">
      <alignment horizontal="center" vertical="top" shrinkToFit="1"/>
      <protection/>
    </xf>
    <xf numFmtId="0" fontId="30" fillId="0" borderId="1">
      <alignment vertical="top" wrapText="1"/>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1" fillId="26" borderId="2" applyNumberFormat="0" applyAlignment="0" applyProtection="0"/>
    <xf numFmtId="0" fontId="32" fillId="27" borderId="3" applyNumberFormat="0" applyAlignment="0" applyProtection="0"/>
    <xf numFmtId="0" fontId="33" fillId="27" borderId="2" applyNumberFormat="0" applyAlignment="0" applyProtection="0"/>
    <xf numFmtId="0" fontId="34"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0" borderId="7" applyNumberFormat="0" applyFill="0" applyAlignment="0" applyProtection="0"/>
    <xf numFmtId="0" fontId="39" fillId="28" borderId="8"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9" applyNumberFormat="0" applyFont="0" applyAlignment="0" applyProtection="0"/>
    <xf numFmtId="9" fontId="0" fillId="0" borderId="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47" fillId="32" borderId="0" applyNumberFormat="0" applyBorder="0" applyAlignment="0" applyProtection="0"/>
  </cellStyleXfs>
  <cellXfs count="62">
    <xf numFmtId="0" fontId="0" fillId="0" borderId="0" xfId="0" applyAlignment="1">
      <alignment/>
    </xf>
    <xf numFmtId="0" fontId="1" fillId="0" borderId="0" xfId="33">
      <alignment/>
      <protection/>
    </xf>
    <xf numFmtId="49" fontId="1" fillId="0" borderId="0" xfId="33" applyNumberFormat="1" applyAlignment="1">
      <alignment horizontal="center"/>
      <protection/>
    </xf>
    <xf numFmtId="49" fontId="2" fillId="0" borderId="0" xfId="33" applyNumberFormat="1" applyFont="1" applyAlignment="1">
      <alignment horizontal="center"/>
      <protection/>
    </xf>
    <xf numFmtId="0" fontId="2" fillId="0" borderId="0" xfId="33" applyFont="1">
      <alignment/>
      <protection/>
    </xf>
    <xf numFmtId="49" fontId="48" fillId="0" borderId="11" xfId="0" applyNumberFormat="1" applyFont="1" applyBorder="1" applyAlignment="1" applyProtection="1">
      <alignment horizontal="center" vertical="top" wrapText="1"/>
      <protection/>
    </xf>
    <xf numFmtId="0" fontId="48" fillId="0" borderId="0" xfId="33" applyFont="1" applyAlignment="1">
      <alignment vertical="top" wrapText="1"/>
      <protection/>
    </xf>
    <xf numFmtId="49" fontId="48" fillId="33" borderId="0" xfId="33" applyNumberFormat="1" applyFont="1" applyFill="1" applyAlignment="1">
      <alignment horizontal="center" vertical="top"/>
      <protection/>
    </xf>
    <xf numFmtId="49" fontId="48" fillId="33" borderId="0" xfId="33" applyNumberFormat="1" applyFont="1" applyFill="1" applyAlignment="1">
      <alignment horizontal="left" vertical="top"/>
      <protection/>
    </xf>
    <xf numFmtId="0" fontId="48" fillId="33" borderId="0" xfId="33" applyFont="1" applyFill="1">
      <alignment/>
      <protection/>
    </xf>
    <xf numFmtId="0" fontId="48" fillId="0" borderId="0" xfId="33" applyFont="1">
      <alignment/>
      <protection/>
    </xf>
    <xf numFmtId="49" fontId="48" fillId="33" borderId="0" xfId="33" applyNumberFormat="1" applyFont="1" applyFill="1" applyAlignment="1">
      <alignment vertical="top"/>
      <protection/>
    </xf>
    <xf numFmtId="0" fontId="49" fillId="33" borderId="0" xfId="0" applyFont="1" applyFill="1" applyAlignment="1">
      <alignment vertical="top"/>
    </xf>
    <xf numFmtId="49" fontId="48" fillId="0" borderId="0" xfId="33" applyNumberFormat="1" applyFont="1" applyAlignment="1">
      <alignment horizontal="center" vertical="top" wrapText="1"/>
      <protection/>
    </xf>
    <xf numFmtId="0" fontId="48" fillId="33" borderId="0" xfId="33" applyNumberFormat="1" applyFont="1" applyFill="1" applyAlignment="1">
      <alignment horizontal="right" vertical="top"/>
      <protection/>
    </xf>
    <xf numFmtId="49" fontId="48" fillId="0" borderId="11" xfId="33" applyNumberFormat="1" applyFont="1" applyBorder="1" applyAlignment="1">
      <alignment horizontal="center" vertical="top" wrapText="1"/>
      <protection/>
    </xf>
    <xf numFmtId="49" fontId="48" fillId="33" borderId="11" xfId="33" applyNumberFormat="1" applyFont="1" applyFill="1" applyBorder="1" applyAlignment="1">
      <alignment horizontal="center" vertical="top"/>
      <protection/>
    </xf>
    <xf numFmtId="0" fontId="48" fillId="33" borderId="11" xfId="33" applyNumberFormat="1" applyFont="1" applyFill="1" applyBorder="1" applyAlignment="1">
      <alignment horizontal="center" vertical="top"/>
      <protection/>
    </xf>
    <xf numFmtId="49" fontId="48" fillId="0" borderId="11" xfId="0" applyNumberFormat="1" applyFont="1" applyBorder="1" applyAlignment="1" applyProtection="1">
      <alignment horizontal="left" vertical="top" wrapText="1"/>
      <protection/>
    </xf>
    <xf numFmtId="0" fontId="48" fillId="33" borderId="11" xfId="33" applyNumberFormat="1" applyFont="1" applyFill="1" applyBorder="1" applyAlignment="1">
      <alignment horizontal="right" vertical="top"/>
      <protection/>
    </xf>
    <xf numFmtId="0" fontId="48" fillId="33" borderId="11" xfId="0" applyFont="1" applyFill="1" applyBorder="1" applyAlignment="1">
      <alignment horizontal="right" vertical="top"/>
    </xf>
    <xf numFmtId="0" fontId="48" fillId="33" borderId="11" xfId="33" applyNumberFormat="1" applyFont="1" applyFill="1" applyBorder="1" applyAlignment="1">
      <alignment vertical="top"/>
      <protection/>
    </xf>
    <xf numFmtId="176" fontId="48" fillId="0" borderId="11" xfId="0" applyNumberFormat="1" applyFont="1" applyBorder="1" applyAlignment="1" applyProtection="1">
      <alignment horizontal="left" vertical="top" wrapText="1"/>
      <protection/>
    </xf>
    <xf numFmtId="0" fontId="48" fillId="33" borderId="11" xfId="0" applyNumberFormat="1" applyFont="1" applyFill="1" applyBorder="1" applyAlignment="1" applyProtection="1">
      <alignment horizontal="right" vertical="top" wrapText="1"/>
      <protection/>
    </xf>
    <xf numFmtId="0" fontId="48" fillId="0" borderId="11" xfId="0" applyNumberFormat="1" applyFont="1" applyBorder="1" applyAlignment="1" applyProtection="1">
      <alignment horizontal="left" vertical="top" wrapText="1"/>
      <protection/>
    </xf>
    <xf numFmtId="2" fontId="48" fillId="0" borderId="11" xfId="0" applyNumberFormat="1" applyFont="1" applyBorder="1" applyAlignment="1" applyProtection="1">
      <alignment horizontal="left" vertical="top" wrapText="1"/>
      <protection/>
    </xf>
    <xf numFmtId="0" fontId="48" fillId="34" borderId="0" xfId="0" applyFont="1" applyFill="1" applyAlignment="1">
      <alignment/>
    </xf>
    <xf numFmtId="0" fontId="48" fillId="0" borderId="0" xfId="0" applyFont="1" applyAlignment="1">
      <alignment/>
    </xf>
    <xf numFmtId="0" fontId="48" fillId="33" borderId="0" xfId="0" applyFont="1" applyFill="1" applyAlignment="1">
      <alignment/>
    </xf>
    <xf numFmtId="0" fontId="48" fillId="33" borderId="11" xfId="33" applyFont="1" applyFill="1" applyBorder="1" applyAlignment="1">
      <alignment horizontal="right" vertical="top"/>
      <protection/>
    </xf>
    <xf numFmtId="0" fontId="48" fillId="33" borderId="11" xfId="33" applyFont="1" applyFill="1" applyBorder="1" applyAlignment="1">
      <alignment vertical="top"/>
      <protection/>
    </xf>
    <xf numFmtId="0" fontId="48" fillId="0" borderId="0" xfId="33" applyFont="1" applyFill="1">
      <alignment/>
      <protection/>
    </xf>
    <xf numFmtId="0" fontId="48" fillId="34" borderId="0" xfId="33" applyFont="1" applyFill="1">
      <alignment/>
      <protection/>
    </xf>
    <xf numFmtId="49" fontId="48" fillId="33" borderId="11" xfId="0" applyNumberFormat="1" applyFont="1" applyFill="1" applyBorder="1" applyAlignment="1" applyProtection="1">
      <alignment horizontal="left" vertical="top" wrapText="1"/>
      <protection/>
    </xf>
    <xf numFmtId="49" fontId="48" fillId="33" borderId="11" xfId="0" applyNumberFormat="1" applyFont="1" applyFill="1" applyBorder="1" applyAlignment="1" applyProtection="1">
      <alignment horizontal="center" vertical="top" wrapText="1"/>
      <protection/>
    </xf>
    <xf numFmtId="0" fontId="48" fillId="0" borderId="0" xfId="33" applyFont="1" applyAlignment="1">
      <alignment vertical="top"/>
      <protection/>
    </xf>
    <xf numFmtId="49" fontId="48" fillId="0" borderId="11" xfId="0" applyNumberFormat="1" applyFont="1" applyBorder="1" applyAlignment="1" applyProtection="1">
      <alignment horizontal="left"/>
      <protection/>
    </xf>
    <xf numFmtId="173" fontId="48" fillId="33" borderId="11" xfId="33" applyNumberFormat="1" applyFont="1" applyFill="1" applyBorder="1" applyAlignment="1">
      <alignment horizontal="right" vertical="top"/>
      <protection/>
    </xf>
    <xf numFmtId="0" fontId="48" fillId="33" borderId="0" xfId="33" applyFont="1" applyFill="1" applyAlignment="1">
      <alignment horizontal="right" vertical="top"/>
      <protection/>
    </xf>
    <xf numFmtId="0" fontId="48" fillId="0" borderId="11" xfId="0" applyFont="1" applyBorder="1" applyAlignment="1">
      <alignment wrapText="1"/>
    </xf>
    <xf numFmtId="49" fontId="3" fillId="0" borderId="12" xfId="0" applyNumberFormat="1" applyFont="1" applyBorder="1" applyAlignment="1" applyProtection="1">
      <alignment horizontal="center" vertical="center" wrapText="1"/>
      <protection/>
    </xf>
    <xf numFmtId="49" fontId="48" fillId="0" borderId="11" xfId="0" applyNumberFormat="1" applyFont="1" applyFill="1" applyBorder="1" applyAlignment="1" applyProtection="1">
      <alignment horizontal="left" vertical="top" wrapText="1"/>
      <protection/>
    </xf>
    <xf numFmtId="49" fontId="48" fillId="0" borderId="11" xfId="0" applyNumberFormat="1" applyFont="1" applyFill="1" applyBorder="1" applyAlignment="1" applyProtection="1">
      <alignment horizontal="center" vertical="top" wrapText="1"/>
      <protection/>
    </xf>
    <xf numFmtId="0" fontId="48" fillId="0" borderId="11" xfId="33" applyNumberFormat="1" applyFont="1" applyFill="1" applyBorder="1" applyAlignment="1">
      <alignment horizontal="right" vertical="top"/>
      <protection/>
    </xf>
    <xf numFmtId="2" fontId="48" fillId="33" borderId="11" xfId="0" applyNumberFormat="1" applyFont="1" applyFill="1" applyBorder="1" applyAlignment="1" applyProtection="1">
      <alignment horizontal="right" vertical="top" wrapText="1"/>
      <protection/>
    </xf>
    <xf numFmtId="0" fontId="48" fillId="0" borderId="11" xfId="0" applyFont="1" applyFill="1" applyBorder="1" applyAlignment="1">
      <alignment horizontal="right" vertical="top"/>
    </xf>
    <xf numFmtId="49" fontId="3" fillId="33" borderId="11" xfId="0" applyNumberFormat="1" applyFont="1" applyFill="1" applyBorder="1" applyAlignment="1" applyProtection="1">
      <alignment horizontal="center" vertical="top" wrapText="1"/>
      <protection/>
    </xf>
    <xf numFmtId="0" fontId="3" fillId="33" borderId="11" xfId="0" applyFont="1" applyFill="1" applyBorder="1" applyAlignment="1">
      <alignment horizontal="right" vertical="top"/>
    </xf>
    <xf numFmtId="49" fontId="48" fillId="0" borderId="11"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left" vertical="top" wrapText="1"/>
      <protection/>
    </xf>
    <xf numFmtId="49" fontId="3" fillId="0" borderId="13" xfId="0" applyNumberFormat="1" applyFont="1" applyBorder="1" applyAlignment="1" applyProtection="1">
      <alignment horizontal="left" vertical="top" wrapText="1"/>
      <protection/>
    </xf>
    <xf numFmtId="49" fontId="3" fillId="0" borderId="13" xfId="0" applyNumberFormat="1" applyFont="1" applyBorder="1" applyAlignment="1" applyProtection="1">
      <alignment horizontal="center" vertical="top" wrapText="1"/>
      <protection/>
    </xf>
    <xf numFmtId="49" fontId="3" fillId="0" borderId="12" xfId="0" applyNumberFormat="1" applyFont="1" applyBorder="1" applyAlignment="1" applyProtection="1">
      <alignment horizontal="center" vertical="top" wrapText="1"/>
      <protection/>
    </xf>
    <xf numFmtId="49" fontId="3" fillId="0" borderId="11" xfId="0" applyNumberFormat="1" applyFont="1" applyBorder="1" applyAlignment="1" applyProtection="1">
      <alignment horizontal="center" vertical="top" wrapText="1"/>
      <protection/>
    </xf>
    <xf numFmtId="49" fontId="3" fillId="0" borderId="14" xfId="0" applyNumberFormat="1" applyFont="1" applyBorder="1" applyAlignment="1" applyProtection="1">
      <alignment horizontal="left" vertical="top" wrapText="1"/>
      <protection/>
    </xf>
    <xf numFmtId="49" fontId="48" fillId="0" borderId="15" xfId="0" applyNumberFormat="1" applyFont="1" applyBorder="1" applyAlignment="1" applyProtection="1">
      <alignment horizontal="center" vertical="top" wrapText="1"/>
      <protection/>
    </xf>
    <xf numFmtId="49" fontId="3" fillId="0" borderId="14" xfId="0" applyNumberFormat="1" applyFont="1" applyBorder="1" applyAlignment="1" applyProtection="1">
      <alignment horizontal="center" vertical="top" wrapText="1"/>
      <protection/>
    </xf>
    <xf numFmtId="9" fontId="3" fillId="0" borderId="11" xfId="60" applyFont="1" applyBorder="1" applyAlignment="1" applyProtection="1">
      <alignment horizontal="left" vertical="top" wrapText="1"/>
      <protection/>
    </xf>
    <xf numFmtId="0" fontId="50" fillId="33" borderId="11" xfId="0" applyNumberFormat="1" applyFont="1" applyFill="1" applyBorder="1" applyAlignment="1" applyProtection="1">
      <alignment horizontal="right" vertical="top" wrapText="1"/>
      <protection/>
    </xf>
    <xf numFmtId="176" fontId="3" fillId="0" borderId="11" xfId="0" applyNumberFormat="1" applyFont="1" applyBorder="1" applyAlignment="1" applyProtection="1">
      <alignment horizontal="left" vertical="top" wrapText="1"/>
      <protection/>
    </xf>
    <xf numFmtId="49" fontId="48" fillId="0" borderId="0" xfId="33" applyNumberFormat="1" applyFont="1" applyBorder="1" applyAlignment="1">
      <alignment horizontal="center"/>
      <protection/>
    </xf>
    <xf numFmtId="2" fontId="51" fillId="0" borderId="0" xfId="0" applyNumberFormat="1" applyFont="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xl31" xfId="34"/>
    <cellStyle name="xl40"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L330"/>
  <sheetViews>
    <sheetView tabSelected="1" view="pageBreakPreview" zoomScale="89" zoomScaleSheetLayoutView="89" zoomScalePageLayoutView="0" workbookViewId="0" topLeftCell="A1">
      <selection activeCell="F5" sqref="F5"/>
    </sheetView>
  </sheetViews>
  <sheetFormatPr defaultColWidth="9.140625" defaultRowHeight="12.75"/>
  <cols>
    <col min="1" max="1" width="51.00390625" style="6" customWidth="1"/>
    <col min="2" max="3" width="6.00390625" style="7" customWidth="1"/>
    <col min="4" max="4" width="16.28125" style="7" customWidth="1"/>
    <col min="5" max="5" width="7.421875" style="7" customWidth="1"/>
    <col min="6" max="6" width="16.8515625" style="38" customWidth="1"/>
    <col min="7" max="7" width="16.140625" style="9" customWidth="1"/>
    <col min="8" max="8" width="15.140625" style="9" customWidth="1"/>
    <col min="9" max="9" width="12.28125" style="10" customWidth="1"/>
    <col min="10" max="10" width="11.421875" style="10" customWidth="1"/>
    <col min="11" max="13" width="13.7109375" style="10" customWidth="1"/>
    <col min="14" max="16384" width="9.140625" style="10" customWidth="1"/>
  </cols>
  <sheetData>
    <row r="1" spans="4:6" ht="15.75">
      <c r="D1" s="8"/>
      <c r="F1" s="8" t="s">
        <v>323</v>
      </c>
    </row>
    <row r="2" spans="4:6" ht="15.75">
      <c r="D2" s="8"/>
      <c r="F2" s="8" t="s">
        <v>327</v>
      </c>
    </row>
    <row r="3" spans="4:6" ht="15.75">
      <c r="D3" s="8"/>
      <c r="F3" s="8" t="s">
        <v>0</v>
      </c>
    </row>
    <row r="4" spans="4:6" ht="15.75">
      <c r="D4" s="8"/>
      <c r="F4" s="8" t="s">
        <v>1</v>
      </c>
    </row>
    <row r="5" spans="4:6" ht="15.75">
      <c r="D5" s="11"/>
      <c r="E5" s="12"/>
      <c r="F5" s="11" t="s">
        <v>336</v>
      </c>
    </row>
    <row r="6" spans="1:7" ht="69.75" customHeight="1">
      <c r="A6" s="61" t="s">
        <v>263</v>
      </c>
      <c r="B6" s="61"/>
      <c r="C6" s="61"/>
      <c r="D6" s="61"/>
      <c r="E6" s="61"/>
      <c r="F6" s="61"/>
      <c r="G6" s="61"/>
    </row>
    <row r="7" spans="1:8" ht="15.75">
      <c r="A7" s="60"/>
      <c r="B7" s="60"/>
      <c r="C7" s="60"/>
      <c r="D7" s="60"/>
      <c r="E7" s="60"/>
      <c r="F7" s="60"/>
      <c r="G7" s="60"/>
      <c r="H7" s="60"/>
    </row>
    <row r="8" spans="1:8" ht="15.75">
      <c r="A8" s="60"/>
      <c r="B8" s="60"/>
      <c r="C8" s="60"/>
      <c r="D8" s="60"/>
      <c r="E8" s="60"/>
      <c r="F8" s="60"/>
      <c r="G8" s="60"/>
      <c r="H8" s="60"/>
    </row>
    <row r="9" spans="1:8" ht="13.5" customHeight="1">
      <c r="A9" s="13"/>
      <c r="F9" s="14"/>
      <c r="H9" s="9" t="s">
        <v>137</v>
      </c>
    </row>
    <row r="10" spans="1:8" ht="15.75">
      <c r="A10" s="15" t="s">
        <v>2</v>
      </c>
      <c r="B10" s="16" t="s">
        <v>3</v>
      </c>
      <c r="C10" s="16" t="s">
        <v>4</v>
      </c>
      <c r="D10" s="16" t="s">
        <v>5</v>
      </c>
      <c r="E10" s="16" t="s">
        <v>6</v>
      </c>
      <c r="F10" s="17" t="s">
        <v>141</v>
      </c>
      <c r="G10" s="17" t="s">
        <v>231</v>
      </c>
      <c r="H10" s="17" t="s">
        <v>238</v>
      </c>
    </row>
    <row r="11" spans="1:8" ht="15.75">
      <c r="A11" s="18" t="s">
        <v>7</v>
      </c>
      <c r="B11" s="5" t="s">
        <v>8</v>
      </c>
      <c r="C11" s="5"/>
      <c r="D11" s="5"/>
      <c r="E11" s="5"/>
      <c r="F11" s="19">
        <f>F12+F16+F30+F34+F40+F44</f>
        <v>50192.70099999999</v>
      </c>
      <c r="G11" s="19">
        <f>G12+G16+G30+G34+G40+G44</f>
        <v>46163.60099999999</v>
      </c>
      <c r="H11" s="19">
        <f>H12+H16+H30+H34+H40+H44</f>
        <v>49018.40099999998</v>
      </c>
    </row>
    <row r="12" spans="1:8" ht="63">
      <c r="A12" s="18" t="s">
        <v>9</v>
      </c>
      <c r="B12" s="5" t="s">
        <v>8</v>
      </c>
      <c r="C12" s="5" t="s">
        <v>10</v>
      </c>
      <c r="D12" s="5"/>
      <c r="E12" s="5"/>
      <c r="F12" s="19">
        <f aca="true" t="shared" si="0" ref="F12:H13">SUM(F13)</f>
        <v>1179.4</v>
      </c>
      <c r="G12" s="19">
        <f t="shared" si="0"/>
        <v>1179.4</v>
      </c>
      <c r="H12" s="19">
        <f t="shared" si="0"/>
        <v>1179.4</v>
      </c>
    </row>
    <row r="13" spans="1:8" ht="31.5">
      <c r="A13" s="18" t="s">
        <v>63</v>
      </c>
      <c r="B13" s="5" t="s">
        <v>8</v>
      </c>
      <c r="C13" s="5" t="s">
        <v>10</v>
      </c>
      <c r="D13" s="5" t="s">
        <v>142</v>
      </c>
      <c r="E13" s="5"/>
      <c r="F13" s="19">
        <f>SUM(F14)</f>
        <v>1179.4</v>
      </c>
      <c r="G13" s="19">
        <f t="shared" si="0"/>
        <v>1179.4</v>
      </c>
      <c r="H13" s="19">
        <f t="shared" si="0"/>
        <v>1179.4</v>
      </c>
    </row>
    <row r="14" spans="1:8" ht="31.5">
      <c r="A14" s="18" t="s">
        <v>64</v>
      </c>
      <c r="B14" s="5" t="s">
        <v>8</v>
      </c>
      <c r="C14" s="5" t="s">
        <v>10</v>
      </c>
      <c r="D14" s="5" t="s">
        <v>143</v>
      </c>
      <c r="E14" s="5"/>
      <c r="F14" s="19">
        <f>SUM(F15:F15)</f>
        <v>1179.4</v>
      </c>
      <c r="G14" s="19">
        <f>SUM(G15:G15)</f>
        <v>1179.4</v>
      </c>
      <c r="H14" s="19">
        <f>SUM(H15:H15)</f>
        <v>1179.4</v>
      </c>
    </row>
    <row r="15" spans="1:8" ht="81.75" customHeight="1">
      <c r="A15" s="18" t="s">
        <v>265</v>
      </c>
      <c r="B15" s="5" t="s">
        <v>8</v>
      </c>
      <c r="C15" s="5" t="s">
        <v>10</v>
      </c>
      <c r="D15" s="5" t="s">
        <v>143</v>
      </c>
      <c r="E15" s="5" t="s">
        <v>266</v>
      </c>
      <c r="F15" s="19">
        <v>1179.4</v>
      </c>
      <c r="G15" s="19">
        <v>1179.4</v>
      </c>
      <c r="H15" s="19">
        <v>1179.4</v>
      </c>
    </row>
    <row r="16" spans="1:8" ht="63">
      <c r="A16" s="18" t="s">
        <v>67</v>
      </c>
      <c r="B16" s="5" t="s">
        <v>8</v>
      </c>
      <c r="C16" s="5" t="s">
        <v>11</v>
      </c>
      <c r="D16" s="5"/>
      <c r="E16" s="5"/>
      <c r="F16" s="19">
        <f>SUM(F17,F27)</f>
        <v>20161.799999999996</v>
      </c>
      <c r="G16" s="19">
        <f>SUM(G17,G27)</f>
        <v>20126.699999999997</v>
      </c>
      <c r="H16" s="19">
        <f>SUM(H17,H27)</f>
        <v>20126.699999999997</v>
      </c>
    </row>
    <row r="17" spans="1:8" ht="31.5">
      <c r="A17" s="18" t="s">
        <v>63</v>
      </c>
      <c r="B17" s="5" t="s">
        <v>8</v>
      </c>
      <c r="C17" s="5" t="s">
        <v>11</v>
      </c>
      <c r="D17" s="5" t="s">
        <v>142</v>
      </c>
      <c r="E17" s="5"/>
      <c r="F17" s="19">
        <f>SUM(F18,F20,F23,F25)</f>
        <v>20061.799999999996</v>
      </c>
      <c r="G17" s="19">
        <f>SUM(G18,G20,G23)</f>
        <v>20026.699999999997</v>
      </c>
      <c r="H17" s="19">
        <f>SUM(H18,H20,H23)</f>
        <v>20026.699999999997</v>
      </c>
    </row>
    <row r="18" spans="1:8" ht="47.25">
      <c r="A18" s="18" t="s">
        <v>81</v>
      </c>
      <c r="B18" s="5" t="s">
        <v>8</v>
      </c>
      <c r="C18" s="5" t="s">
        <v>11</v>
      </c>
      <c r="D18" s="5" t="s">
        <v>145</v>
      </c>
      <c r="E18" s="5"/>
      <c r="F18" s="19">
        <f>SUM(F19:F19)</f>
        <v>1508.3</v>
      </c>
      <c r="G18" s="19">
        <f>SUM(G19:G19)</f>
        <v>1508.3</v>
      </c>
      <c r="H18" s="19">
        <f>SUM(H19:H19)</f>
        <v>1508.3</v>
      </c>
    </row>
    <row r="19" spans="1:8" ht="84.75" customHeight="1">
      <c r="A19" s="18" t="s">
        <v>265</v>
      </c>
      <c r="B19" s="5" t="s">
        <v>8</v>
      </c>
      <c r="C19" s="5" t="s">
        <v>11</v>
      </c>
      <c r="D19" s="5" t="s">
        <v>145</v>
      </c>
      <c r="E19" s="5" t="s">
        <v>266</v>
      </c>
      <c r="F19" s="19">
        <v>1508.3</v>
      </c>
      <c r="G19" s="19">
        <v>1508.3</v>
      </c>
      <c r="H19" s="19">
        <v>1508.3</v>
      </c>
    </row>
    <row r="20" spans="1:8" ht="31.5">
      <c r="A20" s="18" t="s">
        <v>64</v>
      </c>
      <c r="B20" s="5" t="s">
        <v>8</v>
      </c>
      <c r="C20" s="5" t="s">
        <v>11</v>
      </c>
      <c r="D20" s="5" t="s">
        <v>143</v>
      </c>
      <c r="E20" s="5"/>
      <c r="F20" s="19">
        <f>SUM(F21:F22)</f>
        <v>11380.399999999998</v>
      </c>
      <c r="G20" s="19">
        <f>SUM(G21:G22)</f>
        <v>11110</v>
      </c>
      <c r="H20" s="19">
        <f>SUM(H21:H22)</f>
        <v>11110</v>
      </c>
    </row>
    <row r="21" spans="1:8" ht="87.75" customHeight="1">
      <c r="A21" s="18" t="s">
        <v>265</v>
      </c>
      <c r="B21" s="5" t="s">
        <v>8</v>
      </c>
      <c r="C21" s="5" t="s">
        <v>11</v>
      </c>
      <c r="D21" s="5" t="s">
        <v>143</v>
      </c>
      <c r="E21" s="5" t="s">
        <v>266</v>
      </c>
      <c r="F21" s="19">
        <f>18033.1-7123.1</f>
        <v>10909.999999999998</v>
      </c>
      <c r="G21" s="19">
        <v>10910</v>
      </c>
      <c r="H21" s="19">
        <v>10910</v>
      </c>
    </row>
    <row r="22" spans="1:8" ht="31.5">
      <c r="A22" s="18" t="s">
        <v>267</v>
      </c>
      <c r="B22" s="5" t="s">
        <v>8</v>
      </c>
      <c r="C22" s="5" t="s">
        <v>11</v>
      </c>
      <c r="D22" s="5" t="s">
        <v>143</v>
      </c>
      <c r="E22" s="5" t="s">
        <v>268</v>
      </c>
      <c r="F22" s="19">
        <f>520.4-50</f>
        <v>470.4</v>
      </c>
      <c r="G22" s="19">
        <v>200</v>
      </c>
      <c r="H22" s="19">
        <v>200</v>
      </c>
    </row>
    <row r="23" spans="1:8" ht="35.25" customHeight="1">
      <c r="A23" s="18" t="s">
        <v>260</v>
      </c>
      <c r="B23" s="5" t="s">
        <v>8</v>
      </c>
      <c r="C23" s="5" t="s">
        <v>11</v>
      </c>
      <c r="D23" s="5" t="s">
        <v>261</v>
      </c>
      <c r="E23" s="5"/>
      <c r="F23" s="19">
        <f>F24</f>
        <v>7123.1</v>
      </c>
      <c r="G23" s="19">
        <f>G24</f>
        <v>7408.4</v>
      </c>
      <c r="H23" s="19">
        <f>H24</f>
        <v>7408.4</v>
      </c>
    </row>
    <row r="24" spans="1:8" ht="87.75" customHeight="1">
      <c r="A24" s="18" t="s">
        <v>265</v>
      </c>
      <c r="B24" s="5" t="s">
        <v>8</v>
      </c>
      <c r="C24" s="5" t="s">
        <v>11</v>
      </c>
      <c r="D24" s="5" t="s">
        <v>261</v>
      </c>
      <c r="E24" s="5" t="s">
        <v>266</v>
      </c>
      <c r="F24" s="19">
        <v>7123.1</v>
      </c>
      <c r="G24" s="19">
        <v>7408.4</v>
      </c>
      <c r="H24" s="19">
        <v>7408.4</v>
      </c>
    </row>
    <row r="25" spans="1:8" ht="63">
      <c r="A25" s="18" t="s">
        <v>236</v>
      </c>
      <c r="B25" s="5" t="s">
        <v>8</v>
      </c>
      <c r="C25" s="5" t="s">
        <v>11</v>
      </c>
      <c r="D25" s="5" t="s">
        <v>144</v>
      </c>
      <c r="E25" s="5"/>
      <c r="F25" s="19">
        <f>SUM(F26)</f>
        <v>50</v>
      </c>
      <c r="G25" s="19">
        <f>SUM(G26)</f>
        <v>0</v>
      </c>
      <c r="H25" s="19">
        <f>SUM(H26)</f>
        <v>0</v>
      </c>
    </row>
    <row r="26" spans="1:8" ht="37.5" customHeight="1">
      <c r="A26" s="18" t="s">
        <v>267</v>
      </c>
      <c r="B26" s="5" t="s">
        <v>8</v>
      </c>
      <c r="C26" s="5" t="s">
        <v>11</v>
      </c>
      <c r="D26" s="5" t="s">
        <v>144</v>
      </c>
      <c r="E26" s="5" t="s">
        <v>268</v>
      </c>
      <c r="F26" s="19">
        <v>50</v>
      </c>
      <c r="G26" s="19"/>
      <c r="H26" s="19"/>
    </row>
    <row r="27" spans="1:8" ht="72" customHeight="1">
      <c r="A27" s="25" t="s">
        <v>235</v>
      </c>
      <c r="B27" s="5" t="s">
        <v>8</v>
      </c>
      <c r="C27" s="5" t="s">
        <v>11</v>
      </c>
      <c r="D27" s="5" t="s">
        <v>222</v>
      </c>
      <c r="E27" s="5"/>
      <c r="F27" s="20">
        <f aca="true" t="shared" si="1" ref="F27:H28">SUM(F28)</f>
        <v>100</v>
      </c>
      <c r="G27" s="20">
        <f t="shared" si="1"/>
        <v>100</v>
      </c>
      <c r="H27" s="20">
        <f t="shared" si="1"/>
        <v>100</v>
      </c>
    </row>
    <row r="28" spans="1:8" ht="47.25">
      <c r="A28" s="18" t="s">
        <v>94</v>
      </c>
      <c r="B28" s="5" t="s">
        <v>8</v>
      </c>
      <c r="C28" s="5" t="s">
        <v>11</v>
      </c>
      <c r="D28" s="5" t="s">
        <v>221</v>
      </c>
      <c r="E28" s="5"/>
      <c r="F28" s="20">
        <f t="shared" si="1"/>
        <v>100</v>
      </c>
      <c r="G28" s="20">
        <f t="shared" si="1"/>
        <v>100</v>
      </c>
      <c r="H28" s="20">
        <f t="shared" si="1"/>
        <v>100</v>
      </c>
    </row>
    <row r="29" spans="1:8" ht="15.75">
      <c r="A29" s="18" t="s">
        <v>270</v>
      </c>
      <c r="B29" s="5" t="s">
        <v>8</v>
      </c>
      <c r="C29" s="5" t="s">
        <v>11</v>
      </c>
      <c r="D29" s="5" t="s">
        <v>221</v>
      </c>
      <c r="E29" s="5" t="s">
        <v>264</v>
      </c>
      <c r="F29" s="20">
        <v>100</v>
      </c>
      <c r="G29" s="20">
        <v>100</v>
      </c>
      <c r="H29" s="20">
        <v>100</v>
      </c>
    </row>
    <row r="30" spans="1:8" ht="15.75">
      <c r="A30" s="18" t="s">
        <v>146</v>
      </c>
      <c r="B30" s="5" t="s">
        <v>8</v>
      </c>
      <c r="C30" s="5" t="s">
        <v>15</v>
      </c>
      <c r="D30" s="5"/>
      <c r="E30" s="5"/>
      <c r="F30" s="19">
        <f aca="true" t="shared" si="2" ref="F30:H32">SUM(F31)</f>
        <v>78.3</v>
      </c>
      <c r="G30" s="19">
        <f t="shared" si="2"/>
        <v>9.1</v>
      </c>
      <c r="H30" s="19">
        <f t="shared" si="2"/>
        <v>13.6</v>
      </c>
    </row>
    <row r="31" spans="1:8" ht="31.5">
      <c r="A31" s="18" t="s">
        <v>63</v>
      </c>
      <c r="B31" s="5" t="s">
        <v>8</v>
      </c>
      <c r="C31" s="5" t="s">
        <v>15</v>
      </c>
      <c r="D31" s="5" t="s">
        <v>142</v>
      </c>
      <c r="E31" s="5"/>
      <c r="F31" s="19">
        <f t="shared" si="2"/>
        <v>78.3</v>
      </c>
      <c r="G31" s="19">
        <f t="shared" si="2"/>
        <v>9.1</v>
      </c>
      <c r="H31" s="19">
        <f t="shared" si="2"/>
        <v>13.6</v>
      </c>
    </row>
    <row r="32" spans="1:8" ht="63">
      <c r="A32" s="18" t="s">
        <v>269</v>
      </c>
      <c r="B32" s="5" t="s">
        <v>8</v>
      </c>
      <c r="C32" s="5" t="s">
        <v>15</v>
      </c>
      <c r="D32" s="5" t="s">
        <v>147</v>
      </c>
      <c r="E32" s="5"/>
      <c r="F32" s="19">
        <f t="shared" si="2"/>
        <v>78.3</v>
      </c>
      <c r="G32" s="19">
        <f t="shared" si="2"/>
        <v>9.1</v>
      </c>
      <c r="H32" s="19">
        <f t="shared" si="2"/>
        <v>13.6</v>
      </c>
    </row>
    <row r="33" spans="1:8" ht="31.5">
      <c r="A33" s="18" t="s">
        <v>267</v>
      </c>
      <c r="B33" s="5" t="s">
        <v>8</v>
      </c>
      <c r="C33" s="5" t="s">
        <v>15</v>
      </c>
      <c r="D33" s="5" t="s">
        <v>147</v>
      </c>
      <c r="E33" s="5" t="s">
        <v>268</v>
      </c>
      <c r="F33" s="43">
        <v>78.3</v>
      </c>
      <c r="G33" s="43">
        <v>9.1</v>
      </c>
      <c r="H33" s="43">
        <v>13.6</v>
      </c>
    </row>
    <row r="34" spans="1:8" ht="47.25">
      <c r="A34" s="18" t="s">
        <v>95</v>
      </c>
      <c r="B34" s="5" t="s">
        <v>8</v>
      </c>
      <c r="C34" s="5" t="s">
        <v>96</v>
      </c>
      <c r="D34" s="5"/>
      <c r="E34" s="5"/>
      <c r="F34" s="20">
        <f aca="true" t="shared" si="3" ref="F34:H35">SUM(F35)</f>
        <v>5965.799999999999</v>
      </c>
      <c r="G34" s="20">
        <f t="shared" si="3"/>
        <v>5285.8</v>
      </c>
      <c r="H34" s="20">
        <f t="shared" si="3"/>
        <v>5285.8</v>
      </c>
    </row>
    <row r="35" spans="1:8" ht="70.5" customHeight="1">
      <c r="A35" s="25" t="s">
        <v>235</v>
      </c>
      <c r="B35" s="5" t="s">
        <v>8</v>
      </c>
      <c r="C35" s="5" t="s">
        <v>96</v>
      </c>
      <c r="D35" s="5" t="s">
        <v>222</v>
      </c>
      <c r="E35" s="5"/>
      <c r="F35" s="20">
        <f t="shared" si="3"/>
        <v>5965.799999999999</v>
      </c>
      <c r="G35" s="20">
        <f t="shared" si="3"/>
        <v>5285.8</v>
      </c>
      <c r="H35" s="20">
        <f t="shared" si="3"/>
        <v>5285.8</v>
      </c>
    </row>
    <row r="36" spans="1:8" ht="47.25">
      <c r="A36" s="39" t="s">
        <v>230</v>
      </c>
      <c r="B36" s="5" t="s">
        <v>8</v>
      </c>
      <c r="C36" s="5" t="s">
        <v>96</v>
      </c>
      <c r="D36" s="5" t="s">
        <v>223</v>
      </c>
      <c r="E36" s="5"/>
      <c r="F36" s="20">
        <f>SUM(F37:F39)</f>
        <v>5965.799999999999</v>
      </c>
      <c r="G36" s="20">
        <f>SUM(G37:G39)</f>
        <v>5285.8</v>
      </c>
      <c r="H36" s="20">
        <f>SUM(H37:H39)</f>
        <v>5285.8</v>
      </c>
    </row>
    <row r="37" spans="1:8" ht="87.75" customHeight="1">
      <c r="A37" s="49" t="s">
        <v>265</v>
      </c>
      <c r="B37" s="5" t="s">
        <v>8</v>
      </c>
      <c r="C37" s="5" t="s">
        <v>96</v>
      </c>
      <c r="D37" s="5" t="s">
        <v>223</v>
      </c>
      <c r="E37" s="5" t="s">
        <v>266</v>
      </c>
      <c r="F37" s="20">
        <f>3967.7+1198.1</f>
        <v>5165.799999999999</v>
      </c>
      <c r="G37" s="20">
        <v>5135.8</v>
      </c>
      <c r="H37" s="20">
        <v>5135.8</v>
      </c>
    </row>
    <row r="38" spans="1:8" ht="31.5">
      <c r="A38" s="49" t="s">
        <v>267</v>
      </c>
      <c r="B38" s="5" t="s">
        <v>8</v>
      </c>
      <c r="C38" s="5" t="s">
        <v>96</v>
      </c>
      <c r="D38" s="5" t="s">
        <v>223</v>
      </c>
      <c r="E38" s="5" t="s">
        <v>268</v>
      </c>
      <c r="F38" s="21">
        <f>212.4+87.6</f>
        <v>300</v>
      </c>
      <c r="G38" s="21">
        <v>150</v>
      </c>
      <c r="H38" s="21">
        <v>150</v>
      </c>
    </row>
    <row r="39" spans="1:8" ht="25.5" customHeight="1">
      <c r="A39" s="18" t="s">
        <v>271</v>
      </c>
      <c r="B39" s="5" t="s">
        <v>8</v>
      </c>
      <c r="C39" s="5" t="s">
        <v>96</v>
      </c>
      <c r="D39" s="5" t="s">
        <v>223</v>
      </c>
      <c r="E39" s="5" t="s">
        <v>272</v>
      </c>
      <c r="F39" s="19">
        <f>500</f>
        <v>500</v>
      </c>
      <c r="G39" s="19"/>
      <c r="H39" s="19"/>
    </row>
    <row r="40" spans="1:8" ht="15.75">
      <c r="A40" s="18" t="s">
        <v>69</v>
      </c>
      <c r="B40" s="5" t="s">
        <v>8</v>
      </c>
      <c r="C40" s="5" t="s">
        <v>12</v>
      </c>
      <c r="D40" s="5"/>
      <c r="E40" s="5"/>
      <c r="F40" s="19">
        <f>SUM(F41)</f>
        <v>100</v>
      </c>
      <c r="G40" s="19">
        <f>SUM(G41)</f>
        <v>100</v>
      </c>
      <c r="H40" s="19">
        <f>SUM(H41)</f>
        <v>100</v>
      </c>
    </row>
    <row r="41" spans="1:8" ht="70.5" customHeight="1">
      <c r="A41" s="25" t="s">
        <v>235</v>
      </c>
      <c r="B41" s="5" t="s">
        <v>8</v>
      </c>
      <c r="C41" s="5" t="s">
        <v>12</v>
      </c>
      <c r="D41" s="52" t="s">
        <v>222</v>
      </c>
      <c r="E41" s="5"/>
      <c r="F41" s="19">
        <f aca="true" t="shared" si="4" ref="F41:H42">F42</f>
        <v>100</v>
      </c>
      <c r="G41" s="19">
        <f t="shared" si="4"/>
        <v>100</v>
      </c>
      <c r="H41" s="19">
        <f t="shared" si="4"/>
        <v>100</v>
      </c>
    </row>
    <row r="42" spans="1:8" ht="47.25">
      <c r="A42" s="18" t="s">
        <v>237</v>
      </c>
      <c r="B42" s="5" t="s">
        <v>8</v>
      </c>
      <c r="C42" s="5" t="s">
        <v>12</v>
      </c>
      <c r="D42" s="52" t="s">
        <v>226</v>
      </c>
      <c r="E42" s="5"/>
      <c r="F42" s="19">
        <f t="shared" si="4"/>
        <v>100</v>
      </c>
      <c r="G42" s="19">
        <f t="shared" si="4"/>
        <v>100</v>
      </c>
      <c r="H42" s="19">
        <f t="shared" si="4"/>
        <v>100</v>
      </c>
    </row>
    <row r="43" spans="1:8" ht="15.75">
      <c r="A43" s="18" t="s">
        <v>271</v>
      </c>
      <c r="B43" s="5" t="s">
        <v>8</v>
      </c>
      <c r="C43" s="5" t="s">
        <v>12</v>
      </c>
      <c r="D43" s="40" t="s">
        <v>226</v>
      </c>
      <c r="E43" s="5" t="s">
        <v>272</v>
      </c>
      <c r="F43" s="19">
        <v>100</v>
      </c>
      <c r="G43" s="19">
        <v>100</v>
      </c>
      <c r="H43" s="19">
        <v>100</v>
      </c>
    </row>
    <row r="44" spans="1:8" ht="15.75">
      <c r="A44" s="18" t="s">
        <v>68</v>
      </c>
      <c r="B44" s="5" t="s">
        <v>8</v>
      </c>
      <c r="C44" s="5" t="s">
        <v>13</v>
      </c>
      <c r="D44" s="5"/>
      <c r="E44" s="5"/>
      <c r="F44" s="19">
        <f>F45+F66+F69+F73+F63</f>
        <v>22707.400999999994</v>
      </c>
      <c r="G44" s="19">
        <f>G45+G66+G69+G73+G63</f>
        <v>19462.60099999999</v>
      </c>
      <c r="H44" s="19">
        <f>H45+H66+H69+H73+H63</f>
        <v>22312.90099999999</v>
      </c>
    </row>
    <row r="45" spans="1:8" ht="31.5">
      <c r="A45" s="18" t="s">
        <v>63</v>
      </c>
      <c r="B45" s="5" t="s">
        <v>8</v>
      </c>
      <c r="C45" s="5" t="s">
        <v>13</v>
      </c>
      <c r="D45" s="5" t="s">
        <v>142</v>
      </c>
      <c r="E45" s="5"/>
      <c r="F45" s="20">
        <f>F46+F49+F51+F54+F57+F59+F61</f>
        <v>22409.055999999997</v>
      </c>
      <c r="G45" s="20">
        <f>G46+G49+G51+G54+G57+G59+G61</f>
        <v>19204.255999999994</v>
      </c>
      <c r="H45" s="20">
        <f>H46+H49+H51+H54+H57+H59+H61</f>
        <v>22054.555999999993</v>
      </c>
    </row>
    <row r="46" spans="1:8" ht="31.5">
      <c r="A46" s="18" t="s">
        <v>64</v>
      </c>
      <c r="B46" s="5" t="s">
        <v>8</v>
      </c>
      <c r="C46" s="5" t="s">
        <v>13</v>
      </c>
      <c r="D46" s="5" t="s">
        <v>143</v>
      </c>
      <c r="E46" s="5"/>
      <c r="F46" s="20">
        <f>F47+F48</f>
        <v>1997.8999999999999</v>
      </c>
      <c r="G46" s="20">
        <f>G47+G48</f>
        <v>1977.1</v>
      </c>
      <c r="H46" s="20">
        <f>H47+H48</f>
        <v>1977.1</v>
      </c>
    </row>
    <row r="47" spans="1:8" ht="88.5" customHeight="1">
      <c r="A47" s="50" t="s">
        <v>265</v>
      </c>
      <c r="B47" s="5" t="s">
        <v>8</v>
      </c>
      <c r="C47" s="5" t="s">
        <v>13</v>
      </c>
      <c r="D47" s="5" t="s">
        <v>143</v>
      </c>
      <c r="E47" s="5" t="s">
        <v>266</v>
      </c>
      <c r="F47" s="20">
        <f>1495.5+451.6</f>
        <v>1947.1</v>
      </c>
      <c r="G47" s="20">
        <v>1947.1</v>
      </c>
      <c r="H47" s="20">
        <v>1947.1</v>
      </c>
    </row>
    <row r="48" spans="1:8" ht="47.25">
      <c r="A48" s="18" t="s">
        <v>101</v>
      </c>
      <c r="B48" s="5" t="s">
        <v>8</v>
      </c>
      <c r="C48" s="5" t="s">
        <v>13</v>
      </c>
      <c r="D48" s="5" t="s">
        <v>143</v>
      </c>
      <c r="E48" s="5" t="s">
        <v>268</v>
      </c>
      <c r="F48" s="20">
        <f>15+35.8</f>
        <v>50.8</v>
      </c>
      <c r="G48" s="20">
        <v>30</v>
      </c>
      <c r="H48" s="20">
        <v>30</v>
      </c>
    </row>
    <row r="49" spans="1:8" ht="31.5">
      <c r="A49" s="50" t="s">
        <v>267</v>
      </c>
      <c r="B49" s="5" t="s">
        <v>8</v>
      </c>
      <c r="C49" s="5" t="s">
        <v>13</v>
      </c>
      <c r="D49" s="5" t="s">
        <v>189</v>
      </c>
      <c r="E49" s="5"/>
      <c r="F49" s="20">
        <f>SUM(F50)</f>
        <v>400</v>
      </c>
      <c r="G49" s="20">
        <f>SUM(G50)</f>
        <v>200</v>
      </c>
      <c r="H49" s="20">
        <f>SUM(H50)</f>
        <v>200</v>
      </c>
    </row>
    <row r="50" spans="1:8" ht="31.5">
      <c r="A50" s="18" t="s">
        <v>267</v>
      </c>
      <c r="B50" s="5" t="s">
        <v>8</v>
      </c>
      <c r="C50" s="5" t="s">
        <v>13</v>
      </c>
      <c r="D50" s="5" t="s">
        <v>189</v>
      </c>
      <c r="E50" s="5" t="s">
        <v>268</v>
      </c>
      <c r="F50" s="20">
        <v>400</v>
      </c>
      <c r="G50" s="20">
        <v>200</v>
      </c>
      <c r="H50" s="20">
        <v>200</v>
      </c>
    </row>
    <row r="51" spans="1:8" ht="31.5">
      <c r="A51" s="18" t="s">
        <v>82</v>
      </c>
      <c r="B51" s="5" t="s">
        <v>8</v>
      </c>
      <c r="C51" s="5" t="s">
        <v>13</v>
      </c>
      <c r="D51" s="5" t="s">
        <v>148</v>
      </c>
      <c r="E51" s="5"/>
      <c r="F51" s="19">
        <f>SUM(F52:F53)</f>
        <v>18878.8</v>
      </c>
      <c r="G51" s="19">
        <f>SUM(G52:G53)</f>
        <v>15840.3</v>
      </c>
      <c r="H51" s="19">
        <f>SUM(H52:H53)</f>
        <v>18690.6</v>
      </c>
    </row>
    <row r="52" spans="1:8" ht="94.5">
      <c r="A52" s="18" t="s">
        <v>265</v>
      </c>
      <c r="B52" s="5" t="s">
        <v>8</v>
      </c>
      <c r="C52" s="5" t="s">
        <v>13</v>
      </c>
      <c r="D52" s="5" t="s">
        <v>148</v>
      </c>
      <c r="E52" s="5" t="s">
        <v>266</v>
      </c>
      <c r="F52" s="19">
        <f>6715+7311.5</f>
        <v>14026.5</v>
      </c>
      <c r="G52" s="19">
        <v>14026.5</v>
      </c>
      <c r="H52" s="19">
        <v>14026.5</v>
      </c>
    </row>
    <row r="53" spans="1:8" ht="39" customHeight="1">
      <c r="A53" s="18" t="s">
        <v>267</v>
      </c>
      <c r="B53" s="5" t="s">
        <v>8</v>
      </c>
      <c r="C53" s="5" t="s">
        <v>13</v>
      </c>
      <c r="D53" s="5" t="s">
        <v>148</v>
      </c>
      <c r="E53" s="5" t="s">
        <v>268</v>
      </c>
      <c r="F53" s="19">
        <f>5121.2-180-23.5+84.6-100-50</f>
        <v>4852.3</v>
      </c>
      <c r="G53" s="19">
        <f>2000-50-45.5-20.7+80-100-50</f>
        <v>1813.8</v>
      </c>
      <c r="H53" s="19">
        <f>4941.2-50-136.4-20.7+80-100-50</f>
        <v>4664.1</v>
      </c>
    </row>
    <row r="54" spans="1:8" ht="32.25" customHeight="1">
      <c r="A54" s="18" t="s">
        <v>119</v>
      </c>
      <c r="B54" s="5" t="s">
        <v>8</v>
      </c>
      <c r="C54" s="5" t="s">
        <v>13</v>
      </c>
      <c r="D54" s="5" t="s">
        <v>149</v>
      </c>
      <c r="E54" s="5"/>
      <c r="F54" s="19">
        <f>SUM(F55:F56)</f>
        <v>851.9</v>
      </c>
      <c r="G54" s="19">
        <f>SUM(G55:G56)</f>
        <v>910.5</v>
      </c>
      <c r="H54" s="19">
        <f>SUM(H55:H56)</f>
        <v>910.5</v>
      </c>
    </row>
    <row r="55" spans="1:8" ht="87.75" customHeight="1">
      <c r="A55" s="18" t="s">
        <v>265</v>
      </c>
      <c r="B55" s="5" t="s">
        <v>8</v>
      </c>
      <c r="C55" s="5" t="s">
        <v>13</v>
      </c>
      <c r="D55" s="5" t="s">
        <v>149</v>
      </c>
      <c r="E55" s="5" t="s">
        <v>266</v>
      </c>
      <c r="F55" s="19">
        <v>793.4</v>
      </c>
      <c r="G55" s="19">
        <v>852</v>
      </c>
      <c r="H55" s="19">
        <v>852</v>
      </c>
    </row>
    <row r="56" spans="1:8" ht="31.5">
      <c r="A56" s="18" t="s">
        <v>267</v>
      </c>
      <c r="B56" s="5" t="s">
        <v>8</v>
      </c>
      <c r="C56" s="5" t="s">
        <v>13</v>
      </c>
      <c r="D56" s="5" t="s">
        <v>149</v>
      </c>
      <c r="E56" s="5" t="s">
        <v>268</v>
      </c>
      <c r="F56" s="19">
        <v>58.5</v>
      </c>
      <c r="G56" s="19">
        <v>58.5</v>
      </c>
      <c r="H56" s="19">
        <v>58.5</v>
      </c>
    </row>
    <row r="57" spans="1:8" ht="129" customHeight="1">
      <c r="A57" s="22" t="s">
        <v>332</v>
      </c>
      <c r="B57" s="5" t="s">
        <v>8</v>
      </c>
      <c r="C57" s="5" t="s">
        <v>13</v>
      </c>
      <c r="D57" s="5" t="s">
        <v>150</v>
      </c>
      <c r="E57" s="5"/>
      <c r="F57" s="19">
        <f>SUM(F58:F58)</f>
        <v>3.456</v>
      </c>
      <c r="G57" s="19">
        <f>SUM(G58:G58)</f>
        <v>3.456</v>
      </c>
      <c r="H57" s="19">
        <f>SUM(H58:H58)</f>
        <v>3.456</v>
      </c>
    </row>
    <row r="58" spans="1:8" ht="86.25" customHeight="1">
      <c r="A58" s="18" t="s">
        <v>265</v>
      </c>
      <c r="B58" s="5" t="s">
        <v>8</v>
      </c>
      <c r="C58" s="5" t="s">
        <v>13</v>
      </c>
      <c r="D58" s="5" t="s">
        <v>150</v>
      </c>
      <c r="E58" s="5" t="s">
        <v>266</v>
      </c>
      <c r="F58" s="19">
        <v>3.456</v>
      </c>
      <c r="G58" s="19">
        <v>3.456</v>
      </c>
      <c r="H58" s="19">
        <v>3.456</v>
      </c>
    </row>
    <row r="59" spans="1:8" ht="51" customHeight="1">
      <c r="A59" s="18" t="s">
        <v>151</v>
      </c>
      <c r="B59" s="5" t="s">
        <v>8</v>
      </c>
      <c r="C59" s="5" t="s">
        <v>13</v>
      </c>
      <c r="D59" s="5" t="s">
        <v>152</v>
      </c>
      <c r="E59" s="5"/>
      <c r="F59" s="19">
        <f>SUM(F60:F60)</f>
        <v>8.2</v>
      </c>
      <c r="G59" s="19">
        <f>SUM(G60:G60)</f>
        <v>4.1</v>
      </c>
      <c r="H59" s="19">
        <f>SUM(H60:H60)</f>
        <v>4.1</v>
      </c>
    </row>
    <row r="60" spans="1:8" ht="64.5" customHeight="1">
      <c r="A60" s="18" t="s">
        <v>265</v>
      </c>
      <c r="B60" s="5" t="s">
        <v>8</v>
      </c>
      <c r="C60" s="5" t="s">
        <v>13</v>
      </c>
      <c r="D60" s="5" t="s">
        <v>152</v>
      </c>
      <c r="E60" s="5" t="s">
        <v>266</v>
      </c>
      <c r="F60" s="19">
        <v>8.2</v>
      </c>
      <c r="G60" s="19">
        <v>4.1</v>
      </c>
      <c r="H60" s="19">
        <v>4.1</v>
      </c>
    </row>
    <row r="61" spans="1:8" ht="37.5" customHeight="1">
      <c r="A61" s="22" t="s">
        <v>120</v>
      </c>
      <c r="B61" s="5" t="s">
        <v>8</v>
      </c>
      <c r="C61" s="5" t="s">
        <v>13</v>
      </c>
      <c r="D61" s="5" t="s">
        <v>153</v>
      </c>
      <c r="E61" s="5"/>
      <c r="F61" s="19">
        <f>SUM(F62:F62)</f>
        <v>268.8</v>
      </c>
      <c r="G61" s="19">
        <f>SUM(G62:G62)</f>
        <v>268.8</v>
      </c>
      <c r="H61" s="19">
        <f>SUM(H62:H62)</f>
        <v>268.8</v>
      </c>
    </row>
    <row r="62" spans="1:8" ht="87.75" customHeight="1">
      <c r="A62" s="18" t="s">
        <v>265</v>
      </c>
      <c r="B62" s="5" t="s">
        <v>8</v>
      </c>
      <c r="C62" s="5" t="s">
        <v>13</v>
      </c>
      <c r="D62" s="5" t="s">
        <v>153</v>
      </c>
      <c r="E62" s="5" t="s">
        <v>266</v>
      </c>
      <c r="F62" s="19">
        <v>268.8</v>
      </c>
      <c r="G62" s="19">
        <v>268.8</v>
      </c>
      <c r="H62" s="19">
        <v>268.8</v>
      </c>
    </row>
    <row r="63" spans="1:8" ht="162" customHeight="1">
      <c r="A63" s="59" t="s">
        <v>330</v>
      </c>
      <c r="B63" s="5" t="s">
        <v>8</v>
      </c>
      <c r="C63" s="5" t="s">
        <v>13</v>
      </c>
      <c r="D63" s="5" t="s">
        <v>328</v>
      </c>
      <c r="E63" s="5"/>
      <c r="F63" s="19">
        <f aca="true" t="shared" si="5" ref="F63:H64">F64</f>
        <v>50</v>
      </c>
      <c r="G63" s="19">
        <f t="shared" si="5"/>
        <v>50</v>
      </c>
      <c r="H63" s="19">
        <f t="shared" si="5"/>
        <v>50</v>
      </c>
    </row>
    <row r="64" spans="1:8" ht="39" customHeight="1">
      <c r="A64" s="49" t="s">
        <v>331</v>
      </c>
      <c r="B64" s="5" t="s">
        <v>8</v>
      </c>
      <c r="C64" s="5" t="s">
        <v>13</v>
      </c>
      <c r="D64" s="5" t="s">
        <v>329</v>
      </c>
      <c r="E64" s="5"/>
      <c r="F64" s="19">
        <f t="shared" si="5"/>
        <v>50</v>
      </c>
      <c r="G64" s="19">
        <f t="shared" si="5"/>
        <v>50</v>
      </c>
      <c r="H64" s="19">
        <f t="shared" si="5"/>
        <v>50</v>
      </c>
    </row>
    <row r="65" spans="1:8" ht="37.5" customHeight="1">
      <c r="A65" s="18" t="s">
        <v>267</v>
      </c>
      <c r="B65" s="5" t="s">
        <v>8</v>
      </c>
      <c r="C65" s="5" t="s">
        <v>13</v>
      </c>
      <c r="D65" s="5" t="s">
        <v>329</v>
      </c>
      <c r="E65" s="5" t="s">
        <v>268</v>
      </c>
      <c r="F65" s="19">
        <v>50</v>
      </c>
      <c r="G65" s="19">
        <v>50</v>
      </c>
      <c r="H65" s="19">
        <v>50</v>
      </c>
    </row>
    <row r="66" spans="1:8" ht="90" customHeight="1">
      <c r="A66" s="18" t="s">
        <v>156</v>
      </c>
      <c r="B66" s="5" t="s">
        <v>8</v>
      </c>
      <c r="C66" s="5" t="s">
        <v>13</v>
      </c>
      <c r="D66" s="5" t="s">
        <v>157</v>
      </c>
      <c r="E66" s="5"/>
      <c r="F66" s="19">
        <f aca="true" t="shared" si="6" ref="F66:H67">SUM(F67)</f>
        <v>100</v>
      </c>
      <c r="G66" s="19">
        <f t="shared" si="6"/>
        <v>60</v>
      </c>
      <c r="H66" s="19">
        <f t="shared" si="6"/>
        <v>60</v>
      </c>
    </row>
    <row r="67" spans="1:8" ht="31.5">
      <c r="A67" s="18" t="s">
        <v>140</v>
      </c>
      <c r="B67" s="5" t="s">
        <v>8</v>
      </c>
      <c r="C67" s="5" t="s">
        <v>13</v>
      </c>
      <c r="D67" s="5" t="s">
        <v>158</v>
      </c>
      <c r="E67" s="5"/>
      <c r="F67" s="19">
        <f t="shared" si="6"/>
        <v>100</v>
      </c>
      <c r="G67" s="19">
        <f t="shared" si="6"/>
        <v>60</v>
      </c>
      <c r="H67" s="19">
        <f t="shared" si="6"/>
        <v>60</v>
      </c>
    </row>
    <row r="68" spans="1:8" ht="31.5">
      <c r="A68" s="18" t="s">
        <v>267</v>
      </c>
      <c r="B68" s="5" t="s">
        <v>8</v>
      </c>
      <c r="C68" s="5" t="s">
        <v>13</v>
      </c>
      <c r="D68" s="5" t="s">
        <v>158</v>
      </c>
      <c r="E68" s="5" t="s">
        <v>268</v>
      </c>
      <c r="F68" s="19">
        <f>50+50</f>
        <v>100</v>
      </c>
      <c r="G68" s="19">
        <f>30+30</f>
        <v>60</v>
      </c>
      <c r="H68" s="19">
        <f>30+30</f>
        <v>60</v>
      </c>
    </row>
    <row r="69" spans="1:8" ht="78.75">
      <c r="A69" s="25" t="s">
        <v>235</v>
      </c>
      <c r="B69" s="5" t="s">
        <v>8</v>
      </c>
      <c r="C69" s="5" t="s">
        <v>13</v>
      </c>
      <c r="D69" s="5" t="s">
        <v>222</v>
      </c>
      <c r="E69" s="5"/>
      <c r="F69" s="19">
        <f>SUM(F70)</f>
        <v>3.245</v>
      </c>
      <c r="G69" s="19">
        <f>SUM(G70)</f>
        <v>3.245</v>
      </c>
      <c r="H69" s="19">
        <f>SUM(H70)</f>
        <v>3.245</v>
      </c>
    </row>
    <row r="70" spans="1:8" ht="63">
      <c r="A70" s="39" t="s">
        <v>227</v>
      </c>
      <c r="B70" s="5" t="s">
        <v>8</v>
      </c>
      <c r="C70" s="5" t="s">
        <v>13</v>
      </c>
      <c r="D70" s="5" t="s">
        <v>224</v>
      </c>
      <c r="E70" s="5"/>
      <c r="F70" s="19">
        <f>SUM(F71:F72)</f>
        <v>3.245</v>
      </c>
      <c r="G70" s="19">
        <f>SUM(G71:G72)</f>
        <v>3.245</v>
      </c>
      <c r="H70" s="19">
        <f>SUM(H71:H72)</f>
        <v>3.245</v>
      </c>
    </row>
    <row r="71" spans="1:8" ht="94.5">
      <c r="A71" s="49" t="s">
        <v>265</v>
      </c>
      <c r="B71" s="5" t="s">
        <v>8</v>
      </c>
      <c r="C71" s="5" t="s">
        <v>13</v>
      </c>
      <c r="D71" s="5" t="s">
        <v>224</v>
      </c>
      <c r="E71" s="5" t="s">
        <v>266</v>
      </c>
      <c r="F71" s="19">
        <f>2.266+0.684</f>
        <v>2.95</v>
      </c>
      <c r="G71" s="19">
        <f>2.266+0.684</f>
        <v>2.95</v>
      </c>
      <c r="H71" s="19">
        <f>2.266+0.684</f>
        <v>2.95</v>
      </c>
    </row>
    <row r="72" spans="1:8" ht="31.5">
      <c r="A72" s="49" t="s">
        <v>267</v>
      </c>
      <c r="B72" s="5" t="s">
        <v>8</v>
      </c>
      <c r="C72" s="5" t="s">
        <v>13</v>
      </c>
      <c r="D72" s="5" t="s">
        <v>224</v>
      </c>
      <c r="E72" s="5" t="s">
        <v>268</v>
      </c>
      <c r="F72" s="19">
        <v>0.295</v>
      </c>
      <c r="G72" s="19">
        <v>0.295</v>
      </c>
      <c r="H72" s="19">
        <v>0.295</v>
      </c>
    </row>
    <row r="73" spans="1:8" ht="31.5">
      <c r="A73" s="18" t="s">
        <v>321</v>
      </c>
      <c r="B73" s="5" t="s">
        <v>8</v>
      </c>
      <c r="C73" s="5" t="s">
        <v>13</v>
      </c>
      <c r="D73" s="5" t="s">
        <v>159</v>
      </c>
      <c r="E73" s="5"/>
      <c r="F73" s="19">
        <f aca="true" t="shared" si="7" ref="F73:H75">SUM(F74)</f>
        <v>145.1</v>
      </c>
      <c r="G73" s="19">
        <f t="shared" si="7"/>
        <v>145.1</v>
      </c>
      <c r="H73" s="19">
        <f t="shared" si="7"/>
        <v>145.1</v>
      </c>
    </row>
    <row r="74" spans="1:8" ht="31.5">
      <c r="A74" s="18" t="s">
        <v>160</v>
      </c>
      <c r="B74" s="5" t="s">
        <v>8</v>
      </c>
      <c r="C74" s="5" t="s">
        <v>13</v>
      </c>
      <c r="D74" s="5" t="s">
        <v>161</v>
      </c>
      <c r="E74" s="5"/>
      <c r="F74" s="19">
        <f t="shared" si="7"/>
        <v>145.1</v>
      </c>
      <c r="G74" s="19">
        <f t="shared" si="7"/>
        <v>145.1</v>
      </c>
      <c r="H74" s="19">
        <f t="shared" si="7"/>
        <v>145.1</v>
      </c>
    </row>
    <row r="75" spans="1:8" ht="47.25">
      <c r="A75" s="18" t="s">
        <v>84</v>
      </c>
      <c r="B75" s="5" t="s">
        <v>8</v>
      </c>
      <c r="C75" s="5" t="s">
        <v>13</v>
      </c>
      <c r="D75" s="5" t="s">
        <v>162</v>
      </c>
      <c r="E75" s="5"/>
      <c r="F75" s="19">
        <f t="shared" si="7"/>
        <v>145.1</v>
      </c>
      <c r="G75" s="19">
        <f t="shared" si="7"/>
        <v>145.1</v>
      </c>
      <c r="H75" s="19">
        <f t="shared" si="7"/>
        <v>145.1</v>
      </c>
    </row>
    <row r="76" spans="1:8" ht="31.5">
      <c r="A76" s="18" t="s">
        <v>267</v>
      </c>
      <c r="B76" s="5" t="s">
        <v>8</v>
      </c>
      <c r="C76" s="5" t="s">
        <v>13</v>
      </c>
      <c r="D76" s="5" t="s">
        <v>162</v>
      </c>
      <c r="E76" s="5" t="s">
        <v>268</v>
      </c>
      <c r="F76" s="19">
        <v>145.1</v>
      </c>
      <c r="G76" s="19">
        <v>145.1</v>
      </c>
      <c r="H76" s="19">
        <v>145.1</v>
      </c>
    </row>
    <row r="77" spans="1:8" ht="31.5">
      <c r="A77" s="18" t="s">
        <v>70</v>
      </c>
      <c r="B77" s="5" t="s">
        <v>10</v>
      </c>
      <c r="C77" s="5"/>
      <c r="D77" s="5"/>
      <c r="E77" s="5"/>
      <c r="F77" s="19">
        <f>SUM(F82,F78)</f>
        <v>3820.98</v>
      </c>
      <c r="G77" s="19">
        <f>SUM(G82,G78)</f>
        <v>3740.98</v>
      </c>
      <c r="H77" s="19">
        <f>SUM(H82,H78)</f>
        <v>3790.98</v>
      </c>
    </row>
    <row r="78" spans="1:8" ht="15.75">
      <c r="A78" s="18" t="s">
        <v>118</v>
      </c>
      <c r="B78" s="5" t="s">
        <v>10</v>
      </c>
      <c r="C78" s="5" t="s">
        <v>11</v>
      </c>
      <c r="D78" s="5"/>
      <c r="E78" s="5"/>
      <c r="F78" s="19">
        <f aca="true" t="shared" si="8" ref="F78:H79">SUM(F79)</f>
        <v>832.88</v>
      </c>
      <c r="G78" s="19">
        <f t="shared" si="8"/>
        <v>832.88</v>
      </c>
      <c r="H78" s="19">
        <f t="shared" si="8"/>
        <v>832.88</v>
      </c>
    </row>
    <row r="79" spans="1:8" ht="31.5">
      <c r="A79" s="18" t="s">
        <v>63</v>
      </c>
      <c r="B79" s="5" t="s">
        <v>10</v>
      </c>
      <c r="C79" s="5" t="s">
        <v>11</v>
      </c>
      <c r="D79" s="5" t="s">
        <v>142</v>
      </c>
      <c r="E79" s="5"/>
      <c r="F79" s="19">
        <f t="shared" si="8"/>
        <v>832.88</v>
      </c>
      <c r="G79" s="19">
        <f t="shared" si="8"/>
        <v>832.88</v>
      </c>
      <c r="H79" s="19">
        <f t="shared" si="8"/>
        <v>832.88</v>
      </c>
    </row>
    <row r="80" spans="1:8" ht="126">
      <c r="A80" s="22" t="s">
        <v>273</v>
      </c>
      <c r="B80" s="5" t="s">
        <v>10</v>
      </c>
      <c r="C80" s="5" t="s">
        <v>11</v>
      </c>
      <c r="D80" s="5" t="s">
        <v>163</v>
      </c>
      <c r="E80" s="5"/>
      <c r="F80" s="19">
        <f>SUM(F81:F81)</f>
        <v>832.88</v>
      </c>
      <c r="G80" s="19">
        <f>SUM(G81:G81)</f>
        <v>832.88</v>
      </c>
      <c r="H80" s="19">
        <f>SUM(H81:H81)</f>
        <v>832.88</v>
      </c>
    </row>
    <row r="81" spans="1:8" ht="94.5">
      <c r="A81" s="18" t="s">
        <v>265</v>
      </c>
      <c r="B81" s="5" t="s">
        <v>10</v>
      </c>
      <c r="C81" s="5" t="s">
        <v>11</v>
      </c>
      <c r="D81" s="5" t="s">
        <v>163</v>
      </c>
      <c r="E81" s="5" t="s">
        <v>266</v>
      </c>
      <c r="F81" s="19">
        <v>832.88</v>
      </c>
      <c r="G81" s="19">
        <v>832.88</v>
      </c>
      <c r="H81" s="19">
        <v>832.88</v>
      </c>
    </row>
    <row r="82" spans="1:8" ht="47.25">
      <c r="A82" s="18" t="s">
        <v>83</v>
      </c>
      <c r="B82" s="5" t="s">
        <v>10</v>
      </c>
      <c r="C82" s="5" t="s">
        <v>14</v>
      </c>
      <c r="D82" s="5"/>
      <c r="E82" s="5"/>
      <c r="F82" s="20">
        <f>SUM(F83,F88)</f>
        <v>2988.1</v>
      </c>
      <c r="G82" s="20">
        <f>SUM(G83,G88)</f>
        <v>2908.1</v>
      </c>
      <c r="H82" s="20">
        <f>SUM(H83,H88)</f>
        <v>2958.1</v>
      </c>
    </row>
    <row r="83" spans="1:8" ht="31.5">
      <c r="A83" s="18" t="s">
        <v>63</v>
      </c>
      <c r="B83" s="5" t="s">
        <v>10</v>
      </c>
      <c r="C83" s="5" t="s">
        <v>14</v>
      </c>
      <c r="D83" s="5" t="s">
        <v>142</v>
      </c>
      <c r="E83" s="5"/>
      <c r="F83" s="20">
        <f>SUM(F84,F86)</f>
        <v>2958.1</v>
      </c>
      <c r="G83" s="20">
        <f>SUM(G84,G86)</f>
        <v>2893.1</v>
      </c>
      <c r="H83" s="20">
        <f>SUM(H84,H86)</f>
        <v>2943.1</v>
      </c>
    </row>
    <row r="84" spans="1:8" ht="31.5">
      <c r="A84" s="18" t="s">
        <v>85</v>
      </c>
      <c r="B84" s="5" t="s">
        <v>10</v>
      </c>
      <c r="C84" s="5" t="s">
        <v>14</v>
      </c>
      <c r="D84" s="5" t="s">
        <v>164</v>
      </c>
      <c r="E84" s="5"/>
      <c r="F84" s="20">
        <f>SUM(F85:F85)</f>
        <v>2758.1</v>
      </c>
      <c r="G84" s="20">
        <f>SUM(G85:G85)</f>
        <v>2758.1</v>
      </c>
      <c r="H84" s="20">
        <f>SUM(H85:H85)</f>
        <v>2758.1</v>
      </c>
    </row>
    <row r="85" spans="1:8" ht="88.5" customHeight="1">
      <c r="A85" s="18" t="s">
        <v>265</v>
      </c>
      <c r="B85" s="5" t="s">
        <v>10</v>
      </c>
      <c r="C85" s="5" t="s">
        <v>14</v>
      </c>
      <c r="D85" s="5" t="s">
        <v>164</v>
      </c>
      <c r="E85" s="5" t="s">
        <v>266</v>
      </c>
      <c r="F85" s="20">
        <v>2758.1</v>
      </c>
      <c r="G85" s="20">
        <v>2758.1</v>
      </c>
      <c r="H85" s="20">
        <v>2758.1</v>
      </c>
    </row>
    <row r="86" spans="1:8" ht="47.25">
      <c r="A86" s="18" t="s">
        <v>86</v>
      </c>
      <c r="B86" s="5" t="s">
        <v>10</v>
      </c>
      <c r="C86" s="5" t="s">
        <v>14</v>
      </c>
      <c r="D86" s="5" t="s">
        <v>165</v>
      </c>
      <c r="E86" s="5"/>
      <c r="F86" s="20">
        <f>SUM(F87)</f>
        <v>200</v>
      </c>
      <c r="G86" s="20">
        <f>SUM(G87)</f>
        <v>135</v>
      </c>
      <c r="H86" s="20">
        <f>SUM(H87)</f>
        <v>185</v>
      </c>
    </row>
    <row r="87" spans="1:8" ht="31.5">
      <c r="A87" s="18" t="s">
        <v>267</v>
      </c>
      <c r="B87" s="5" t="s">
        <v>10</v>
      </c>
      <c r="C87" s="5" t="s">
        <v>14</v>
      </c>
      <c r="D87" s="5" t="s">
        <v>165</v>
      </c>
      <c r="E87" s="5" t="s">
        <v>268</v>
      </c>
      <c r="F87" s="20">
        <v>200</v>
      </c>
      <c r="G87" s="20">
        <f>150-15</f>
        <v>135</v>
      </c>
      <c r="H87" s="20">
        <f>200-15</f>
        <v>185</v>
      </c>
    </row>
    <row r="88" spans="1:8" ht="78.75">
      <c r="A88" s="49" t="s">
        <v>274</v>
      </c>
      <c r="B88" s="53" t="s">
        <v>10</v>
      </c>
      <c r="C88" s="53" t="s">
        <v>14</v>
      </c>
      <c r="D88" s="53" t="s">
        <v>278</v>
      </c>
      <c r="E88" s="53"/>
      <c r="F88" s="20">
        <f>F89+F91+F93</f>
        <v>30</v>
      </c>
      <c r="G88" s="20">
        <f>G89+G91+G93</f>
        <v>15</v>
      </c>
      <c r="H88" s="20">
        <f>H89+H91+H93</f>
        <v>15</v>
      </c>
    </row>
    <row r="89" spans="1:8" ht="63">
      <c r="A89" s="49" t="s">
        <v>275</v>
      </c>
      <c r="B89" s="53" t="s">
        <v>10</v>
      </c>
      <c r="C89" s="53" t="s">
        <v>14</v>
      </c>
      <c r="D89" s="53" t="s">
        <v>279</v>
      </c>
      <c r="E89" s="53"/>
      <c r="F89" s="20">
        <f>F90</f>
        <v>10</v>
      </c>
      <c r="G89" s="20">
        <f>G90</f>
        <v>5</v>
      </c>
      <c r="H89" s="20">
        <f>H90</f>
        <v>5</v>
      </c>
    </row>
    <row r="90" spans="1:8" ht="31.5">
      <c r="A90" s="50" t="s">
        <v>267</v>
      </c>
      <c r="B90" s="51" t="s">
        <v>10</v>
      </c>
      <c r="C90" s="51" t="s">
        <v>14</v>
      </c>
      <c r="D90" s="51" t="s">
        <v>279</v>
      </c>
      <c r="E90" s="51" t="s">
        <v>268</v>
      </c>
      <c r="F90" s="20">
        <v>10</v>
      </c>
      <c r="G90" s="20">
        <v>5</v>
      </c>
      <c r="H90" s="20">
        <v>5</v>
      </c>
    </row>
    <row r="91" spans="1:8" ht="47.25">
      <c r="A91" s="49" t="s">
        <v>276</v>
      </c>
      <c r="B91" s="53" t="s">
        <v>10</v>
      </c>
      <c r="C91" s="53" t="s">
        <v>14</v>
      </c>
      <c r="D91" s="53" t="s">
        <v>280</v>
      </c>
      <c r="E91" s="53"/>
      <c r="F91" s="20">
        <f>F92</f>
        <v>10</v>
      </c>
      <c r="G91" s="20">
        <f>G92</f>
        <v>5</v>
      </c>
      <c r="H91" s="20">
        <f>H92</f>
        <v>5</v>
      </c>
    </row>
    <row r="92" spans="1:8" ht="31.5">
      <c r="A92" s="50" t="s">
        <v>267</v>
      </c>
      <c r="B92" s="51" t="s">
        <v>10</v>
      </c>
      <c r="C92" s="51" t="s">
        <v>14</v>
      </c>
      <c r="D92" s="51" t="s">
        <v>280</v>
      </c>
      <c r="E92" s="51" t="s">
        <v>268</v>
      </c>
      <c r="F92" s="20">
        <v>10</v>
      </c>
      <c r="G92" s="20">
        <v>5</v>
      </c>
      <c r="H92" s="20">
        <v>5</v>
      </c>
    </row>
    <row r="93" spans="1:8" ht="34.5" customHeight="1">
      <c r="A93" s="49" t="s">
        <v>277</v>
      </c>
      <c r="B93" s="53" t="s">
        <v>10</v>
      </c>
      <c r="C93" s="53" t="s">
        <v>14</v>
      </c>
      <c r="D93" s="53" t="s">
        <v>281</v>
      </c>
      <c r="E93" s="53"/>
      <c r="F93" s="20">
        <f>F94</f>
        <v>10</v>
      </c>
      <c r="G93" s="20">
        <f>G94</f>
        <v>5</v>
      </c>
      <c r="H93" s="20">
        <f>H94</f>
        <v>5</v>
      </c>
    </row>
    <row r="94" spans="1:8" ht="31.5">
      <c r="A94" s="50" t="s">
        <v>267</v>
      </c>
      <c r="B94" s="51" t="s">
        <v>10</v>
      </c>
      <c r="C94" s="51" t="s">
        <v>14</v>
      </c>
      <c r="D94" s="51" t="s">
        <v>281</v>
      </c>
      <c r="E94" s="51" t="s">
        <v>268</v>
      </c>
      <c r="F94" s="20">
        <v>10</v>
      </c>
      <c r="G94" s="20">
        <v>5</v>
      </c>
      <c r="H94" s="20">
        <v>5</v>
      </c>
    </row>
    <row r="95" spans="1:8" ht="21" customHeight="1">
      <c r="A95" s="18" t="s">
        <v>71</v>
      </c>
      <c r="B95" s="5" t="s">
        <v>11</v>
      </c>
      <c r="C95" s="5"/>
      <c r="D95" s="5"/>
      <c r="E95" s="5"/>
      <c r="F95" s="20">
        <f>SUM(F96,F106,F102)</f>
        <v>47102.950000000004</v>
      </c>
      <c r="G95" s="20">
        <f>SUM(G96,G106,G102)</f>
        <v>14474.300000000001</v>
      </c>
      <c r="H95" s="20">
        <f>SUM(H96,H106,H102)</f>
        <v>22533.4</v>
      </c>
    </row>
    <row r="96" spans="1:8" ht="15.75">
      <c r="A96" s="18" t="s">
        <v>72</v>
      </c>
      <c r="B96" s="5" t="s">
        <v>11</v>
      </c>
      <c r="C96" s="5" t="s">
        <v>15</v>
      </c>
      <c r="D96" s="5"/>
      <c r="E96" s="5"/>
      <c r="F96" s="20">
        <f>SUM(F97,)</f>
        <v>185.8</v>
      </c>
      <c r="G96" s="20">
        <f>SUM(G97,)</f>
        <v>450</v>
      </c>
      <c r="H96" s="20">
        <f>SUM(H97,)</f>
        <v>350</v>
      </c>
    </row>
    <row r="97" spans="1:8" ht="31.5">
      <c r="A97" s="18" t="s">
        <v>63</v>
      </c>
      <c r="B97" s="5" t="s">
        <v>11</v>
      </c>
      <c r="C97" s="5" t="s">
        <v>15</v>
      </c>
      <c r="D97" s="5" t="s">
        <v>142</v>
      </c>
      <c r="E97" s="5"/>
      <c r="F97" s="20">
        <f>F98+F100</f>
        <v>185.8</v>
      </c>
      <c r="G97" s="20">
        <f>G98+G100</f>
        <v>450</v>
      </c>
      <c r="H97" s="20">
        <f>H98+H100</f>
        <v>350</v>
      </c>
    </row>
    <row r="98" spans="1:8" ht="63">
      <c r="A98" s="18" t="s">
        <v>282</v>
      </c>
      <c r="B98" s="5" t="s">
        <v>11</v>
      </c>
      <c r="C98" s="5" t="s">
        <v>15</v>
      </c>
      <c r="D98" s="5" t="s">
        <v>166</v>
      </c>
      <c r="E98" s="5"/>
      <c r="F98" s="23">
        <f>SUM(F99)</f>
        <v>85.8</v>
      </c>
      <c r="G98" s="23">
        <f>SUM(G99)</f>
        <v>250</v>
      </c>
      <c r="H98" s="23">
        <f>SUM(H99)</f>
        <v>250</v>
      </c>
    </row>
    <row r="99" spans="1:8" ht="31.5">
      <c r="A99" s="50" t="s">
        <v>267</v>
      </c>
      <c r="B99" s="5" t="s">
        <v>11</v>
      </c>
      <c r="C99" s="5" t="s">
        <v>15</v>
      </c>
      <c r="D99" s="5" t="s">
        <v>166</v>
      </c>
      <c r="E99" s="5" t="s">
        <v>268</v>
      </c>
      <c r="F99" s="20">
        <v>85.8</v>
      </c>
      <c r="G99" s="20">
        <v>250</v>
      </c>
      <c r="H99" s="20">
        <v>250</v>
      </c>
    </row>
    <row r="100" spans="1:8" ht="69.75" customHeight="1">
      <c r="A100" s="18" t="s">
        <v>284</v>
      </c>
      <c r="B100" s="5" t="s">
        <v>11</v>
      </c>
      <c r="C100" s="5" t="s">
        <v>96</v>
      </c>
      <c r="D100" s="5" t="s">
        <v>186</v>
      </c>
      <c r="E100" s="5"/>
      <c r="F100" s="20">
        <f>F101</f>
        <v>100</v>
      </c>
      <c r="G100" s="20">
        <f>G101</f>
        <v>200</v>
      </c>
      <c r="H100" s="20">
        <f>H101</f>
        <v>100</v>
      </c>
    </row>
    <row r="101" spans="1:8" ht="15.75">
      <c r="A101" s="18" t="s">
        <v>270</v>
      </c>
      <c r="B101" s="5" t="s">
        <v>11</v>
      </c>
      <c r="C101" s="5" t="s">
        <v>96</v>
      </c>
      <c r="D101" s="5" t="s">
        <v>186</v>
      </c>
      <c r="E101" s="5" t="s">
        <v>264</v>
      </c>
      <c r="F101" s="20">
        <v>100</v>
      </c>
      <c r="G101" s="20">
        <v>200</v>
      </c>
      <c r="H101" s="20">
        <v>100</v>
      </c>
    </row>
    <row r="102" spans="1:8" ht="15.75">
      <c r="A102" s="18" t="s">
        <v>325</v>
      </c>
      <c r="B102" s="5" t="s">
        <v>11</v>
      </c>
      <c r="C102" s="5" t="s">
        <v>104</v>
      </c>
      <c r="D102" s="5"/>
      <c r="E102" s="5"/>
      <c r="F102" s="20">
        <f aca="true" t="shared" si="9" ref="F102:H104">F103</f>
        <v>100</v>
      </c>
      <c r="G102" s="20">
        <f t="shared" si="9"/>
        <v>100</v>
      </c>
      <c r="H102" s="20">
        <f t="shared" si="9"/>
        <v>100</v>
      </c>
    </row>
    <row r="103" spans="1:8" ht="63">
      <c r="A103" s="18" t="s">
        <v>239</v>
      </c>
      <c r="B103" s="5" t="s">
        <v>11</v>
      </c>
      <c r="C103" s="5" t="s">
        <v>104</v>
      </c>
      <c r="D103" s="5" t="s">
        <v>167</v>
      </c>
      <c r="E103" s="5"/>
      <c r="F103" s="20">
        <f t="shared" si="9"/>
        <v>100</v>
      </c>
      <c r="G103" s="20">
        <f t="shared" si="9"/>
        <v>100</v>
      </c>
      <c r="H103" s="20">
        <f t="shared" si="9"/>
        <v>100</v>
      </c>
    </row>
    <row r="104" spans="1:8" ht="63">
      <c r="A104" s="18" t="s">
        <v>326</v>
      </c>
      <c r="B104" s="5" t="s">
        <v>11</v>
      </c>
      <c r="C104" s="5" t="s">
        <v>104</v>
      </c>
      <c r="D104" s="5" t="s">
        <v>324</v>
      </c>
      <c r="E104" s="5"/>
      <c r="F104" s="20">
        <f t="shared" si="9"/>
        <v>100</v>
      </c>
      <c r="G104" s="20">
        <f t="shared" si="9"/>
        <v>100</v>
      </c>
      <c r="H104" s="20">
        <f t="shared" si="9"/>
        <v>100</v>
      </c>
    </row>
    <row r="105" spans="1:8" ht="31.5">
      <c r="A105" s="50" t="s">
        <v>267</v>
      </c>
      <c r="B105" s="5" t="s">
        <v>11</v>
      </c>
      <c r="C105" s="5" t="s">
        <v>104</v>
      </c>
      <c r="D105" s="5" t="s">
        <v>324</v>
      </c>
      <c r="E105" s="5" t="s">
        <v>268</v>
      </c>
      <c r="F105" s="20">
        <v>100</v>
      </c>
      <c r="G105" s="20">
        <v>100</v>
      </c>
      <c r="H105" s="20">
        <v>100</v>
      </c>
    </row>
    <row r="106" spans="1:8" ht="24" customHeight="1">
      <c r="A106" s="18" t="s">
        <v>71</v>
      </c>
      <c r="B106" s="5" t="s">
        <v>11</v>
      </c>
      <c r="C106" s="5" t="s">
        <v>14</v>
      </c>
      <c r="D106" s="5"/>
      <c r="E106" s="5"/>
      <c r="F106" s="20">
        <f>SUM(F107)</f>
        <v>46817.15</v>
      </c>
      <c r="G106" s="20">
        <f>SUM(G107)</f>
        <v>13924.300000000001</v>
      </c>
      <c r="H106" s="20">
        <f>SUM(H107)</f>
        <v>22083.4</v>
      </c>
    </row>
    <row r="107" spans="1:8" ht="63">
      <c r="A107" s="18" t="s">
        <v>239</v>
      </c>
      <c r="B107" s="5" t="s">
        <v>11</v>
      </c>
      <c r="C107" s="5" t="s">
        <v>14</v>
      </c>
      <c r="D107" s="5" t="s">
        <v>167</v>
      </c>
      <c r="E107" s="5"/>
      <c r="F107" s="20">
        <f>SUM(F108,F112,F110)</f>
        <v>46817.15</v>
      </c>
      <c r="G107" s="20">
        <f>SUM(G108,G112,G110)</f>
        <v>13924.300000000001</v>
      </c>
      <c r="H107" s="20">
        <f>SUM(H108,H112,H110)</f>
        <v>22083.4</v>
      </c>
    </row>
    <row r="108" spans="1:8" ht="31.5">
      <c r="A108" s="18" t="s">
        <v>98</v>
      </c>
      <c r="B108" s="5" t="s">
        <v>11</v>
      </c>
      <c r="C108" s="5" t="s">
        <v>14</v>
      </c>
      <c r="D108" s="5" t="s">
        <v>168</v>
      </c>
      <c r="E108" s="5"/>
      <c r="F108" s="20">
        <f>SUM(F109)</f>
        <v>11671.4</v>
      </c>
      <c r="G108" s="20">
        <f>SUM(G109)</f>
        <v>11914.400000000001</v>
      </c>
      <c r="H108" s="20">
        <f>SUM(H109)</f>
        <v>12273.5</v>
      </c>
    </row>
    <row r="109" spans="1:8" ht="31.5">
      <c r="A109" s="18" t="s">
        <v>267</v>
      </c>
      <c r="B109" s="34" t="s">
        <v>11</v>
      </c>
      <c r="C109" s="34" t="s">
        <v>14</v>
      </c>
      <c r="D109" s="34" t="s">
        <v>168</v>
      </c>
      <c r="E109" s="34" t="s">
        <v>268</v>
      </c>
      <c r="F109" s="20">
        <f>10398.9+1272.5</f>
        <v>11671.4</v>
      </c>
      <c r="G109" s="20">
        <f>11553.2+361.2</f>
        <v>11914.400000000001</v>
      </c>
      <c r="H109" s="20">
        <f>12815.3-541.8</f>
        <v>12273.5</v>
      </c>
    </row>
    <row r="110" spans="1:8" ht="31.5">
      <c r="A110" s="18" t="s">
        <v>99</v>
      </c>
      <c r="B110" s="5" t="s">
        <v>11</v>
      </c>
      <c r="C110" s="5" t="s">
        <v>14</v>
      </c>
      <c r="D110" s="5" t="s">
        <v>187</v>
      </c>
      <c r="E110" s="5"/>
      <c r="F110" s="20">
        <f>SUM(F111)</f>
        <v>2009.9</v>
      </c>
      <c r="G110" s="20">
        <f>SUM(G111)</f>
        <v>2009.9</v>
      </c>
      <c r="H110" s="20">
        <f>SUM(H111)</f>
        <v>2009.9</v>
      </c>
    </row>
    <row r="111" spans="1:8" ht="15.75">
      <c r="A111" s="18" t="s">
        <v>270</v>
      </c>
      <c r="B111" s="5" t="s">
        <v>11</v>
      </c>
      <c r="C111" s="5" t="s">
        <v>14</v>
      </c>
      <c r="D111" s="5" t="s">
        <v>187</v>
      </c>
      <c r="E111" s="5" t="s">
        <v>264</v>
      </c>
      <c r="F111" s="20">
        <v>2009.9</v>
      </c>
      <c r="G111" s="20">
        <v>2009.9</v>
      </c>
      <c r="H111" s="20">
        <v>2009.9</v>
      </c>
    </row>
    <row r="112" spans="1:8" ht="293.25" customHeight="1">
      <c r="A112" s="22" t="s">
        <v>283</v>
      </c>
      <c r="B112" s="5" t="s">
        <v>11</v>
      </c>
      <c r="C112" s="5" t="s">
        <v>14</v>
      </c>
      <c r="D112" s="5" t="s">
        <v>169</v>
      </c>
      <c r="E112" s="5"/>
      <c r="F112" s="20">
        <f>SUM(F113)</f>
        <v>33135.85</v>
      </c>
      <c r="G112" s="20">
        <f>SUM(G113)</f>
        <v>0</v>
      </c>
      <c r="H112" s="20">
        <f>SUM(H113)</f>
        <v>7800</v>
      </c>
    </row>
    <row r="113" spans="1:8" ht="31.5">
      <c r="A113" s="18" t="s">
        <v>267</v>
      </c>
      <c r="B113" s="5" t="s">
        <v>11</v>
      </c>
      <c r="C113" s="5" t="s">
        <v>14</v>
      </c>
      <c r="D113" s="5" t="s">
        <v>169</v>
      </c>
      <c r="E113" s="5" t="s">
        <v>268</v>
      </c>
      <c r="F113" s="20">
        <v>33135.85</v>
      </c>
      <c r="G113" s="20"/>
      <c r="H113" s="20">
        <v>7800</v>
      </c>
    </row>
    <row r="114" spans="1:8" ht="15.75">
      <c r="A114" s="18" t="s">
        <v>73</v>
      </c>
      <c r="B114" s="5" t="s">
        <v>15</v>
      </c>
      <c r="C114" s="5"/>
      <c r="D114" s="5"/>
      <c r="E114" s="5"/>
      <c r="F114" s="20">
        <f>SUM(F129,F115,F119)</f>
        <v>11745.23139</v>
      </c>
      <c r="G114" s="20">
        <f>SUM(G129,G115,G119)</f>
        <v>2478.2519</v>
      </c>
      <c r="H114" s="20">
        <f>SUM(H129,H115,H119)</f>
        <v>3932.78827</v>
      </c>
    </row>
    <row r="115" spans="1:8" ht="15.75">
      <c r="A115" s="18" t="s">
        <v>240</v>
      </c>
      <c r="B115" s="5" t="s">
        <v>15</v>
      </c>
      <c r="C115" s="5" t="s">
        <v>8</v>
      </c>
      <c r="D115" s="5"/>
      <c r="E115" s="5"/>
      <c r="F115" s="20">
        <f>F116</f>
        <v>50</v>
      </c>
      <c r="G115" s="20">
        <f>G116</f>
        <v>30</v>
      </c>
      <c r="H115" s="20">
        <f>H116</f>
        <v>30</v>
      </c>
    </row>
    <row r="116" spans="1:8" ht="31.5">
      <c r="A116" s="49" t="s">
        <v>63</v>
      </c>
      <c r="B116" s="5" t="s">
        <v>15</v>
      </c>
      <c r="C116" s="5" t="s">
        <v>8</v>
      </c>
      <c r="D116" s="53" t="s">
        <v>142</v>
      </c>
      <c r="E116" s="53"/>
      <c r="F116" s="20">
        <f aca="true" t="shared" si="10" ref="F116:H117">F117</f>
        <v>50</v>
      </c>
      <c r="G116" s="20">
        <f t="shared" si="10"/>
        <v>30</v>
      </c>
      <c r="H116" s="20">
        <f t="shared" si="10"/>
        <v>30</v>
      </c>
    </row>
    <row r="117" spans="1:8" ht="15.75">
      <c r="A117" s="49" t="s">
        <v>285</v>
      </c>
      <c r="B117" s="5" t="s">
        <v>15</v>
      </c>
      <c r="C117" s="5" t="s">
        <v>8</v>
      </c>
      <c r="D117" s="53" t="s">
        <v>292</v>
      </c>
      <c r="E117" s="53"/>
      <c r="F117" s="20">
        <f t="shared" si="10"/>
        <v>50</v>
      </c>
      <c r="G117" s="20">
        <f t="shared" si="10"/>
        <v>30</v>
      </c>
      <c r="H117" s="20">
        <f t="shared" si="10"/>
        <v>30</v>
      </c>
    </row>
    <row r="118" spans="1:8" ht="15.75">
      <c r="A118" s="54" t="s">
        <v>271</v>
      </c>
      <c r="B118" s="55" t="s">
        <v>15</v>
      </c>
      <c r="C118" s="55" t="s">
        <v>8</v>
      </c>
      <c r="D118" s="56" t="s">
        <v>292</v>
      </c>
      <c r="E118" s="56" t="s">
        <v>272</v>
      </c>
      <c r="F118" s="20">
        <v>50</v>
      </c>
      <c r="G118" s="20">
        <v>30</v>
      </c>
      <c r="H118" s="20">
        <v>30</v>
      </c>
    </row>
    <row r="119" spans="1:8" ht="15.75">
      <c r="A119" s="49" t="s">
        <v>286</v>
      </c>
      <c r="B119" s="5" t="s">
        <v>15</v>
      </c>
      <c r="C119" s="5" t="s">
        <v>112</v>
      </c>
      <c r="D119" s="53"/>
      <c r="E119" s="53"/>
      <c r="F119" s="20">
        <f>F126+F123+F120</f>
        <v>11447.55867</v>
      </c>
      <c r="G119" s="20">
        <f>G126+G123+G120</f>
        <v>1484.661</v>
      </c>
      <c r="H119" s="20">
        <f>H126+H123+H120</f>
        <v>1484.661</v>
      </c>
    </row>
    <row r="120" spans="1:8" ht="31.5">
      <c r="A120" s="18" t="s">
        <v>63</v>
      </c>
      <c r="B120" s="5" t="s">
        <v>15</v>
      </c>
      <c r="C120" s="5" t="s">
        <v>112</v>
      </c>
      <c r="D120" s="5" t="s">
        <v>142</v>
      </c>
      <c r="E120" s="5"/>
      <c r="F120" s="20">
        <f aca="true" t="shared" si="11" ref="F120:H121">F121</f>
        <v>79.693</v>
      </c>
      <c r="G120" s="20">
        <f t="shared" si="11"/>
        <v>434.661</v>
      </c>
      <c r="H120" s="20">
        <f t="shared" si="11"/>
        <v>434.661</v>
      </c>
    </row>
    <row r="121" spans="1:8" ht="78.75">
      <c r="A121" s="18" t="s">
        <v>291</v>
      </c>
      <c r="B121" s="5" t="s">
        <v>15</v>
      </c>
      <c r="C121" s="5" t="s">
        <v>112</v>
      </c>
      <c r="D121" s="5" t="s">
        <v>296</v>
      </c>
      <c r="E121" s="5"/>
      <c r="F121" s="20">
        <f t="shared" si="11"/>
        <v>79.693</v>
      </c>
      <c r="G121" s="20">
        <f t="shared" si="11"/>
        <v>434.661</v>
      </c>
      <c r="H121" s="20">
        <f t="shared" si="11"/>
        <v>434.661</v>
      </c>
    </row>
    <row r="122" spans="1:8" ht="31.5">
      <c r="A122" s="18" t="s">
        <v>267</v>
      </c>
      <c r="B122" s="5" t="s">
        <v>15</v>
      </c>
      <c r="C122" s="5" t="s">
        <v>112</v>
      </c>
      <c r="D122" s="5" t="s">
        <v>296</v>
      </c>
      <c r="E122" s="5" t="s">
        <v>268</v>
      </c>
      <c r="F122" s="47">
        <f>75.893+3.8</f>
        <v>79.693</v>
      </c>
      <c r="G122" s="20">
        <f>413.961+20.7</f>
        <v>434.661</v>
      </c>
      <c r="H122" s="20">
        <f>413.961+20.7</f>
        <v>434.661</v>
      </c>
    </row>
    <row r="123" spans="1:8" ht="78.75">
      <c r="A123" s="49" t="s">
        <v>242</v>
      </c>
      <c r="B123" s="5" t="s">
        <v>15</v>
      </c>
      <c r="C123" s="5" t="s">
        <v>112</v>
      </c>
      <c r="D123" s="53" t="s">
        <v>243</v>
      </c>
      <c r="E123" s="53"/>
      <c r="F123" s="20">
        <f aca="true" t="shared" si="12" ref="F123:H124">F124</f>
        <v>174.967</v>
      </c>
      <c r="G123" s="20">
        <f t="shared" si="12"/>
        <v>1050</v>
      </c>
      <c r="H123" s="20">
        <f t="shared" si="12"/>
        <v>1050</v>
      </c>
    </row>
    <row r="124" spans="1:8" ht="78.75">
      <c r="A124" s="49" t="s">
        <v>287</v>
      </c>
      <c r="B124" s="5" t="s">
        <v>15</v>
      </c>
      <c r="C124" s="5" t="s">
        <v>112</v>
      </c>
      <c r="D124" s="53" t="s">
        <v>293</v>
      </c>
      <c r="E124" s="53"/>
      <c r="F124" s="20">
        <f t="shared" si="12"/>
        <v>174.967</v>
      </c>
      <c r="G124" s="20">
        <f t="shared" si="12"/>
        <v>1050</v>
      </c>
      <c r="H124" s="20">
        <f t="shared" si="12"/>
        <v>1050</v>
      </c>
    </row>
    <row r="125" spans="1:8" ht="31.5">
      <c r="A125" s="18" t="s">
        <v>267</v>
      </c>
      <c r="B125" s="5" t="s">
        <v>15</v>
      </c>
      <c r="C125" s="5" t="s">
        <v>112</v>
      </c>
      <c r="D125" s="53" t="s">
        <v>293</v>
      </c>
      <c r="E125" s="53" t="s">
        <v>268</v>
      </c>
      <c r="F125" s="47">
        <f>166.667+8.3</f>
        <v>174.967</v>
      </c>
      <c r="G125" s="20">
        <f>1000+50</f>
        <v>1050</v>
      </c>
      <c r="H125" s="20">
        <f>1000+50</f>
        <v>1050</v>
      </c>
    </row>
    <row r="126" spans="1:8" ht="47.25">
      <c r="A126" s="49" t="s">
        <v>241</v>
      </c>
      <c r="B126" s="53" t="s">
        <v>15</v>
      </c>
      <c r="C126" s="53" t="s">
        <v>112</v>
      </c>
      <c r="D126" s="53" t="s">
        <v>171</v>
      </c>
      <c r="E126" s="53"/>
      <c r="F126" s="20">
        <f aca="true" t="shared" si="13" ref="F126:H127">F127</f>
        <v>11192.89867</v>
      </c>
      <c r="G126" s="20">
        <f t="shared" si="13"/>
        <v>0</v>
      </c>
      <c r="H126" s="20">
        <f t="shared" si="13"/>
        <v>0</v>
      </c>
    </row>
    <row r="127" spans="1:8" s="9" customFormat="1" ht="78.75">
      <c r="A127" s="49" t="s">
        <v>288</v>
      </c>
      <c r="B127" s="53" t="s">
        <v>15</v>
      </c>
      <c r="C127" s="53" t="s">
        <v>112</v>
      </c>
      <c r="D127" s="53" t="s">
        <v>294</v>
      </c>
      <c r="E127" s="53"/>
      <c r="F127" s="20">
        <f t="shared" si="13"/>
        <v>11192.89867</v>
      </c>
      <c r="G127" s="20">
        <f t="shared" si="13"/>
        <v>0</v>
      </c>
      <c r="H127" s="20">
        <f t="shared" si="13"/>
        <v>0</v>
      </c>
    </row>
    <row r="128" spans="1:8" ht="39.75" customHeight="1">
      <c r="A128" s="50" t="s">
        <v>289</v>
      </c>
      <c r="B128" s="51" t="s">
        <v>15</v>
      </c>
      <c r="C128" s="51" t="s">
        <v>112</v>
      </c>
      <c r="D128" s="51" t="s">
        <v>294</v>
      </c>
      <c r="E128" s="51" t="s">
        <v>295</v>
      </c>
      <c r="F128" s="20">
        <f>250+10942.89867</f>
        <v>11192.89867</v>
      </c>
      <c r="G128" s="20"/>
      <c r="H128" s="20"/>
    </row>
    <row r="129" spans="1:8" ht="18.75" customHeight="1">
      <c r="A129" s="18" t="s">
        <v>74</v>
      </c>
      <c r="B129" s="5" t="s">
        <v>15</v>
      </c>
      <c r="C129" s="5" t="s">
        <v>15</v>
      </c>
      <c r="D129" s="5"/>
      <c r="E129" s="5"/>
      <c r="F129" s="20">
        <f>SUM(F130,)</f>
        <v>247.67272</v>
      </c>
      <c r="G129" s="20">
        <f>SUM(G130,)</f>
        <v>963.5909</v>
      </c>
      <c r="H129" s="20">
        <f>SUM(H130,)</f>
        <v>2418.12727</v>
      </c>
    </row>
    <row r="130" spans="1:8" ht="31.5">
      <c r="A130" s="18" t="s">
        <v>63</v>
      </c>
      <c r="B130" s="5" t="s">
        <v>15</v>
      </c>
      <c r="C130" s="5" t="s">
        <v>15</v>
      </c>
      <c r="D130" s="5" t="s">
        <v>142</v>
      </c>
      <c r="E130" s="5"/>
      <c r="F130" s="20">
        <f>SUM(F131,F134)</f>
        <v>247.67272</v>
      </c>
      <c r="G130" s="20">
        <f>SUM(G131,G134)</f>
        <v>963.5909</v>
      </c>
      <c r="H130" s="20">
        <f>SUM(H131,H134)</f>
        <v>2418.12727</v>
      </c>
    </row>
    <row r="131" spans="1:8" ht="63">
      <c r="A131" s="18" t="s">
        <v>121</v>
      </c>
      <c r="B131" s="5" t="s">
        <v>15</v>
      </c>
      <c r="C131" s="5" t="s">
        <v>15</v>
      </c>
      <c r="D131" s="5" t="s">
        <v>170</v>
      </c>
      <c r="E131" s="5"/>
      <c r="F131" s="20">
        <f>SUM(F132:F133)</f>
        <v>9</v>
      </c>
      <c r="G131" s="20">
        <f>SUM(G132:G133)</f>
        <v>9</v>
      </c>
      <c r="H131" s="20">
        <f>SUM(H132:H133)</f>
        <v>9</v>
      </c>
    </row>
    <row r="132" spans="1:8" ht="31.5">
      <c r="A132" s="18" t="s">
        <v>62</v>
      </c>
      <c r="B132" s="5" t="s">
        <v>15</v>
      </c>
      <c r="C132" s="5" t="s">
        <v>15</v>
      </c>
      <c r="D132" s="5" t="s">
        <v>170</v>
      </c>
      <c r="E132" s="5" t="s">
        <v>266</v>
      </c>
      <c r="F132" s="20">
        <v>6</v>
      </c>
      <c r="G132" s="20">
        <v>6</v>
      </c>
      <c r="H132" s="20">
        <v>6</v>
      </c>
    </row>
    <row r="133" spans="1:8" ht="31.5">
      <c r="A133" s="18" t="s">
        <v>267</v>
      </c>
      <c r="B133" s="5" t="s">
        <v>15</v>
      </c>
      <c r="C133" s="5" t="s">
        <v>15</v>
      </c>
      <c r="D133" s="5" t="s">
        <v>170</v>
      </c>
      <c r="E133" s="5" t="s">
        <v>268</v>
      </c>
      <c r="F133" s="20">
        <v>3</v>
      </c>
      <c r="G133" s="20">
        <v>3</v>
      </c>
      <c r="H133" s="20">
        <v>3</v>
      </c>
    </row>
    <row r="134" spans="1:8" ht="63">
      <c r="A134" s="18" t="s">
        <v>290</v>
      </c>
      <c r="B134" s="5" t="s">
        <v>15</v>
      </c>
      <c r="C134" s="5" t="s">
        <v>15</v>
      </c>
      <c r="D134" s="5" t="s">
        <v>316</v>
      </c>
      <c r="E134" s="5"/>
      <c r="F134" s="20">
        <f>F135</f>
        <v>238.67272</v>
      </c>
      <c r="G134" s="20">
        <f>G135</f>
        <v>954.5909</v>
      </c>
      <c r="H134" s="20">
        <f>H135</f>
        <v>2409.12727</v>
      </c>
    </row>
    <row r="135" spans="1:8" ht="31.5">
      <c r="A135" s="18" t="s">
        <v>267</v>
      </c>
      <c r="B135" s="5" t="s">
        <v>15</v>
      </c>
      <c r="C135" s="5" t="s">
        <v>15</v>
      </c>
      <c r="D135" s="5" t="s">
        <v>316</v>
      </c>
      <c r="E135" s="5" t="s">
        <v>268</v>
      </c>
      <c r="F135" s="47">
        <f>227.27272+11.4</f>
        <v>238.67272</v>
      </c>
      <c r="G135" s="20">
        <f>909.0909+45.5</f>
        <v>954.5909</v>
      </c>
      <c r="H135" s="20">
        <f>2272.72727+136.4</f>
        <v>2409.12727</v>
      </c>
    </row>
    <row r="136" spans="1:8" s="26" customFormat="1" ht="15.75">
      <c r="A136" s="18" t="s">
        <v>66</v>
      </c>
      <c r="B136" s="5" t="s">
        <v>16</v>
      </c>
      <c r="C136" s="5"/>
      <c r="D136" s="5"/>
      <c r="E136" s="5"/>
      <c r="F136" s="23">
        <f>SUM(F137,F152,F193,F213,F221)</f>
        <v>282870</v>
      </c>
      <c r="G136" s="23">
        <f>SUM(G137,G152,G193,G213,G221)</f>
        <v>267994.1</v>
      </c>
      <c r="H136" s="23">
        <f>SUM(H137,H152,H193,H213,H221)</f>
        <v>261530.901</v>
      </c>
    </row>
    <row r="137" spans="1:8" s="26" customFormat="1" ht="15.75">
      <c r="A137" s="18" t="s">
        <v>110</v>
      </c>
      <c r="B137" s="5" t="s">
        <v>16</v>
      </c>
      <c r="C137" s="5" t="s">
        <v>8</v>
      </c>
      <c r="D137" s="5"/>
      <c r="E137" s="5"/>
      <c r="F137" s="23">
        <f>SUM(F138,F141)</f>
        <v>35150.9</v>
      </c>
      <c r="G137" s="23">
        <f>SUM(G138,G141)</f>
        <v>34894</v>
      </c>
      <c r="H137" s="23">
        <f>SUM(H138,H141)</f>
        <v>35258.7</v>
      </c>
    </row>
    <row r="138" spans="1:8" s="27" customFormat="1" ht="31.5">
      <c r="A138" s="18" t="s">
        <v>63</v>
      </c>
      <c r="B138" s="5" t="s">
        <v>16</v>
      </c>
      <c r="C138" s="5" t="s">
        <v>8</v>
      </c>
      <c r="D138" s="5" t="s">
        <v>142</v>
      </c>
      <c r="E138" s="5"/>
      <c r="F138" s="23">
        <f>SUM(F139)</f>
        <v>100</v>
      </c>
      <c r="G138" s="23">
        <f>SUM(G139)</f>
        <v>0</v>
      </c>
      <c r="H138" s="23">
        <f>SUM(H139)</f>
        <v>0</v>
      </c>
    </row>
    <row r="139" spans="1:8" s="27" customFormat="1" ht="15.75">
      <c r="A139" s="18" t="s">
        <v>154</v>
      </c>
      <c r="B139" s="5" t="s">
        <v>16</v>
      </c>
      <c r="C139" s="5" t="s">
        <v>8</v>
      </c>
      <c r="D139" s="5" t="s">
        <v>155</v>
      </c>
      <c r="E139" s="5"/>
      <c r="F139" s="23">
        <f>F140</f>
        <v>100</v>
      </c>
      <c r="G139" s="23">
        <f>G140</f>
        <v>0</v>
      </c>
      <c r="H139" s="23">
        <f>H140</f>
        <v>0</v>
      </c>
    </row>
    <row r="140" spans="1:8" s="27" customFormat="1" ht="31.5">
      <c r="A140" s="49" t="s">
        <v>267</v>
      </c>
      <c r="B140" s="5" t="s">
        <v>16</v>
      </c>
      <c r="C140" s="5" t="s">
        <v>8</v>
      </c>
      <c r="D140" s="5" t="s">
        <v>155</v>
      </c>
      <c r="E140" s="5" t="s">
        <v>268</v>
      </c>
      <c r="F140" s="23">
        <v>100</v>
      </c>
      <c r="G140" s="23"/>
      <c r="H140" s="23"/>
    </row>
    <row r="141" spans="1:8" s="27" customFormat="1" ht="63">
      <c r="A141" s="33" t="s">
        <v>318</v>
      </c>
      <c r="B141" s="5" t="s">
        <v>16</v>
      </c>
      <c r="C141" s="5" t="s">
        <v>8</v>
      </c>
      <c r="D141" s="5" t="s">
        <v>199</v>
      </c>
      <c r="E141" s="5"/>
      <c r="F141" s="44">
        <f>SUM(F142,F147)</f>
        <v>35050.9</v>
      </c>
      <c r="G141" s="44">
        <f>SUM(G142,G147)</f>
        <v>34894</v>
      </c>
      <c r="H141" s="44">
        <f>SUM(H142,H147)</f>
        <v>35258.7</v>
      </c>
    </row>
    <row r="142" spans="1:8" s="27" customFormat="1" ht="15.75">
      <c r="A142" s="18" t="s">
        <v>111</v>
      </c>
      <c r="B142" s="5" t="s">
        <v>16</v>
      </c>
      <c r="C142" s="5" t="s">
        <v>8</v>
      </c>
      <c r="D142" s="5" t="s">
        <v>200</v>
      </c>
      <c r="E142" s="5"/>
      <c r="F142" s="44">
        <f>SUM(F143:F146)</f>
        <v>11762.800000000001</v>
      </c>
      <c r="G142" s="44">
        <f>SUM(G143:G146)</f>
        <v>9905.8</v>
      </c>
      <c r="H142" s="44">
        <f>SUM(H143:H146)</f>
        <v>9905.8</v>
      </c>
    </row>
    <row r="143" spans="1:8" s="27" customFormat="1" ht="86.25" customHeight="1">
      <c r="A143" s="18" t="s">
        <v>265</v>
      </c>
      <c r="B143" s="5" t="s">
        <v>16</v>
      </c>
      <c r="C143" s="5" t="s">
        <v>8</v>
      </c>
      <c r="D143" s="5" t="s">
        <v>200</v>
      </c>
      <c r="E143" s="5" t="s">
        <v>266</v>
      </c>
      <c r="F143" s="44">
        <v>4605.8</v>
      </c>
      <c r="G143" s="44">
        <v>4605.8</v>
      </c>
      <c r="H143" s="44">
        <v>4605.8</v>
      </c>
    </row>
    <row r="144" spans="1:8" s="27" customFormat="1" ht="39" customHeight="1">
      <c r="A144" s="18" t="s">
        <v>80</v>
      </c>
      <c r="B144" s="5" t="s">
        <v>16</v>
      </c>
      <c r="C144" s="5" t="s">
        <v>8</v>
      </c>
      <c r="D144" s="5" t="s">
        <v>200</v>
      </c>
      <c r="E144" s="5" t="s">
        <v>268</v>
      </c>
      <c r="F144" s="44">
        <v>4355.4</v>
      </c>
      <c r="G144" s="23">
        <v>3000</v>
      </c>
      <c r="H144" s="23">
        <v>3000</v>
      </c>
    </row>
    <row r="145" spans="1:8" s="27" customFormat="1" ht="38.25" customHeight="1">
      <c r="A145" s="49" t="s">
        <v>297</v>
      </c>
      <c r="B145" s="5" t="s">
        <v>16</v>
      </c>
      <c r="C145" s="5" t="s">
        <v>8</v>
      </c>
      <c r="D145" s="5" t="s">
        <v>200</v>
      </c>
      <c r="E145" s="5" t="s">
        <v>304</v>
      </c>
      <c r="F145" s="44">
        <v>2786.6</v>
      </c>
      <c r="G145" s="23">
        <v>2300</v>
      </c>
      <c r="H145" s="23">
        <v>2300</v>
      </c>
    </row>
    <row r="146" spans="1:8" s="27" customFormat="1" ht="15.75">
      <c r="A146" s="49" t="s">
        <v>271</v>
      </c>
      <c r="B146" s="5" t="s">
        <v>16</v>
      </c>
      <c r="C146" s="5" t="s">
        <v>8</v>
      </c>
      <c r="D146" s="5" t="s">
        <v>200</v>
      </c>
      <c r="E146" s="5" t="s">
        <v>272</v>
      </c>
      <c r="F146" s="44">
        <v>15</v>
      </c>
      <c r="G146" s="23"/>
      <c r="H146" s="23"/>
    </row>
    <row r="147" spans="1:8" s="27" customFormat="1" ht="94.5">
      <c r="A147" s="18" t="s">
        <v>138</v>
      </c>
      <c r="B147" s="5" t="s">
        <v>16</v>
      </c>
      <c r="C147" s="5" t="s">
        <v>8</v>
      </c>
      <c r="D147" s="5" t="s">
        <v>201</v>
      </c>
      <c r="E147" s="5"/>
      <c r="F147" s="23">
        <f>SUM(F148:F151)</f>
        <v>23288.1</v>
      </c>
      <c r="G147" s="23">
        <f>SUM(G148:G151)</f>
        <v>24988.199999999997</v>
      </c>
      <c r="H147" s="23">
        <f>SUM(H148:H151)</f>
        <v>25352.9</v>
      </c>
    </row>
    <row r="148" spans="1:8" s="27" customFormat="1" ht="82.5" customHeight="1">
      <c r="A148" s="18" t="s">
        <v>265</v>
      </c>
      <c r="B148" s="5" t="s">
        <v>16</v>
      </c>
      <c r="C148" s="5" t="s">
        <v>8</v>
      </c>
      <c r="D148" s="5" t="s">
        <v>201</v>
      </c>
      <c r="E148" s="5" t="s">
        <v>266</v>
      </c>
      <c r="F148" s="23">
        <f>14322+150</f>
        <v>14472</v>
      </c>
      <c r="G148" s="23">
        <f>14472+990</f>
        <v>15462</v>
      </c>
      <c r="H148" s="23">
        <v>16536.8</v>
      </c>
    </row>
    <row r="149" spans="1:8" s="27" customFormat="1" ht="38.25" customHeight="1">
      <c r="A149" s="18" t="s">
        <v>80</v>
      </c>
      <c r="B149" s="5" t="s">
        <v>16</v>
      </c>
      <c r="C149" s="5" t="s">
        <v>8</v>
      </c>
      <c r="D149" s="5" t="s">
        <v>201</v>
      </c>
      <c r="E149" s="5" t="s">
        <v>268</v>
      </c>
      <c r="F149" s="23">
        <v>1290</v>
      </c>
      <c r="G149" s="23">
        <v>1370.1</v>
      </c>
      <c r="H149" s="23">
        <v>1290</v>
      </c>
    </row>
    <row r="150" spans="1:8" s="27" customFormat="1" ht="47.25">
      <c r="A150" s="49" t="s">
        <v>297</v>
      </c>
      <c r="B150" s="5" t="s">
        <v>16</v>
      </c>
      <c r="C150" s="5" t="s">
        <v>8</v>
      </c>
      <c r="D150" s="5" t="s">
        <v>201</v>
      </c>
      <c r="E150" s="5" t="s">
        <v>304</v>
      </c>
      <c r="F150" s="23">
        <v>7506.1</v>
      </c>
      <c r="G150" s="23">
        <f>7506.1+650</f>
        <v>8156.1</v>
      </c>
      <c r="H150" s="23">
        <v>7506.1</v>
      </c>
    </row>
    <row r="151" spans="1:8" s="27" customFormat="1" ht="15.75">
      <c r="A151" s="49" t="s">
        <v>271</v>
      </c>
      <c r="B151" s="5" t="s">
        <v>16</v>
      </c>
      <c r="C151" s="5" t="s">
        <v>8</v>
      </c>
      <c r="D151" s="5" t="s">
        <v>201</v>
      </c>
      <c r="E151" s="5" t="s">
        <v>272</v>
      </c>
      <c r="F151" s="23">
        <v>20</v>
      </c>
      <c r="G151" s="23"/>
      <c r="H151" s="23">
        <v>20</v>
      </c>
    </row>
    <row r="152" spans="1:8" s="27" customFormat="1" ht="15.75">
      <c r="A152" s="18" t="s">
        <v>113</v>
      </c>
      <c r="B152" s="5" t="s">
        <v>16</v>
      </c>
      <c r="C152" s="5" t="s">
        <v>112</v>
      </c>
      <c r="D152" s="5"/>
      <c r="E152" s="5"/>
      <c r="F152" s="23">
        <f>SUM(F153,F158,F168)</f>
        <v>222375.8</v>
      </c>
      <c r="G152" s="23">
        <f>SUM(G153,G158,G168)</f>
        <v>218152.59999999998</v>
      </c>
      <c r="H152" s="23">
        <f>SUM(H153,H158,H168)</f>
        <v>210092.60100000002</v>
      </c>
    </row>
    <row r="153" spans="1:8" s="27" customFormat="1" ht="38.25" customHeight="1">
      <c r="A153" s="18" t="s">
        <v>63</v>
      </c>
      <c r="B153" s="5" t="s">
        <v>16</v>
      </c>
      <c r="C153" s="5" t="s">
        <v>112</v>
      </c>
      <c r="D153" s="5" t="s">
        <v>142</v>
      </c>
      <c r="E153" s="5"/>
      <c r="F153" s="23">
        <f>SUM(F154,F156)</f>
        <v>201.2</v>
      </c>
      <c r="G153" s="23">
        <f>SUM(G154,G156)</f>
        <v>1.1</v>
      </c>
      <c r="H153" s="23">
        <f>SUM(H154,H156)</f>
        <v>1.1</v>
      </c>
    </row>
    <row r="154" spans="1:8" s="27" customFormat="1" ht="15.75">
      <c r="A154" s="18" t="s">
        <v>154</v>
      </c>
      <c r="B154" s="5" t="s">
        <v>16</v>
      </c>
      <c r="C154" s="5" t="s">
        <v>112</v>
      </c>
      <c r="D154" s="5" t="s">
        <v>155</v>
      </c>
      <c r="E154" s="5"/>
      <c r="F154" s="23">
        <f>SUM(F155)</f>
        <v>200</v>
      </c>
      <c r="G154" s="23">
        <f>SUM(G155)</f>
        <v>0</v>
      </c>
      <c r="H154" s="23">
        <f>SUM(H155)</f>
        <v>0</v>
      </c>
    </row>
    <row r="155" spans="1:8" s="27" customFormat="1" ht="42" customHeight="1">
      <c r="A155" s="18" t="s">
        <v>80</v>
      </c>
      <c r="B155" s="5" t="s">
        <v>16</v>
      </c>
      <c r="C155" s="5" t="s">
        <v>112</v>
      </c>
      <c r="D155" s="5" t="s">
        <v>155</v>
      </c>
      <c r="E155" s="5" t="s">
        <v>268</v>
      </c>
      <c r="F155" s="23">
        <v>200</v>
      </c>
      <c r="G155" s="23"/>
      <c r="H155" s="23"/>
    </row>
    <row r="156" spans="1:8" s="27" customFormat="1" ht="110.25">
      <c r="A156" s="57" t="s">
        <v>298</v>
      </c>
      <c r="B156" s="5" t="s">
        <v>16</v>
      </c>
      <c r="C156" s="5" t="s">
        <v>112</v>
      </c>
      <c r="D156" s="5" t="s">
        <v>257</v>
      </c>
      <c r="E156" s="5"/>
      <c r="F156" s="23">
        <f>F157</f>
        <v>1.2</v>
      </c>
      <c r="G156" s="23">
        <f>G157</f>
        <v>1.1</v>
      </c>
      <c r="H156" s="23">
        <f>H157</f>
        <v>1.1</v>
      </c>
    </row>
    <row r="157" spans="1:8" s="27" customFormat="1" ht="31.5">
      <c r="A157" s="18" t="s">
        <v>299</v>
      </c>
      <c r="B157" s="5" t="s">
        <v>16</v>
      </c>
      <c r="C157" s="5" t="s">
        <v>112</v>
      </c>
      <c r="D157" s="5" t="s">
        <v>257</v>
      </c>
      <c r="E157" s="5" t="s">
        <v>305</v>
      </c>
      <c r="F157" s="23">
        <v>1.2</v>
      </c>
      <c r="G157" s="23">
        <v>1.1</v>
      </c>
      <c r="H157" s="23">
        <v>1.1</v>
      </c>
    </row>
    <row r="158" spans="1:8" s="27" customFormat="1" ht="31.5">
      <c r="A158" s="18" t="s">
        <v>321</v>
      </c>
      <c r="B158" s="5" t="s">
        <v>16</v>
      </c>
      <c r="C158" s="5" t="s">
        <v>112</v>
      </c>
      <c r="D158" s="5" t="s">
        <v>159</v>
      </c>
      <c r="E158" s="5"/>
      <c r="F158" s="23">
        <f>SUM(F159)</f>
        <v>8001.2</v>
      </c>
      <c r="G158" s="23">
        <f>SUM(G159)</f>
        <v>7839.799999999999</v>
      </c>
      <c r="H158" s="23">
        <f>SUM(H159)</f>
        <v>7941.5</v>
      </c>
    </row>
    <row r="159" spans="1:8" s="27" customFormat="1" ht="31.5">
      <c r="A159" s="18" t="s">
        <v>130</v>
      </c>
      <c r="B159" s="5" t="s">
        <v>16</v>
      </c>
      <c r="C159" s="5" t="s">
        <v>112</v>
      </c>
      <c r="D159" s="5" t="s">
        <v>178</v>
      </c>
      <c r="E159" s="5"/>
      <c r="F159" s="23">
        <f>SUM(F160,F162,F165)</f>
        <v>8001.2</v>
      </c>
      <c r="G159" s="23">
        <f>SUM(G160,G162,G165)</f>
        <v>7839.799999999999</v>
      </c>
      <c r="H159" s="23">
        <f>SUM(H160,H162,H165)</f>
        <v>7941.5</v>
      </c>
    </row>
    <row r="160" spans="1:8" s="27" customFormat="1" ht="54.75" customHeight="1">
      <c r="A160" s="18" t="s">
        <v>114</v>
      </c>
      <c r="B160" s="5" t="s">
        <v>16</v>
      </c>
      <c r="C160" s="5" t="s">
        <v>112</v>
      </c>
      <c r="D160" s="5" t="s">
        <v>203</v>
      </c>
      <c r="E160" s="5"/>
      <c r="F160" s="23">
        <f>SUM(F161,)</f>
        <v>300</v>
      </c>
      <c r="G160" s="23">
        <f>SUM(G161,)</f>
        <v>200</v>
      </c>
      <c r="H160" s="23">
        <f>SUM(H161,)</f>
        <v>200</v>
      </c>
    </row>
    <row r="161" spans="1:8" s="27" customFormat="1" ht="39.75" customHeight="1">
      <c r="A161" s="18" t="s">
        <v>80</v>
      </c>
      <c r="B161" s="34" t="s">
        <v>16</v>
      </c>
      <c r="C161" s="34" t="s">
        <v>112</v>
      </c>
      <c r="D161" s="34" t="s">
        <v>203</v>
      </c>
      <c r="E161" s="34" t="s">
        <v>268</v>
      </c>
      <c r="F161" s="23">
        <v>300</v>
      </c>
      <c r="G161" s="23">
        <v>200</v>
      </c>
      <c r="H161" s="23">
        <v>200</v>
      </c>
    </row>
    <row r="162" spans="1:8" s="28" customFormat="1" ht="15.75">
      <c r="A162" s="33" t="s">
        <v>244</v>
      </c>
      <c r="B162" s="34" t="s">
        <v>16</v>
      </c>
      <c r="C162" s="34" t="s">
        <v>112</v>
      </c>
      <c r="D162" s="34" t="s">
        <v>245</v>
      </c>
      <c r="E162" s="34"/>
      <c r="F162" s="23">
        <f>F163+F164</f>
        <v>200</v>
      </c>
      <c r="G162" s="23">
        <f>G163+G164</f>
        <v>150</v>
      </c>
      <c r="H162" s="23">
        <f>H163+H164</f>
        <v>150</v>
      </c>
    </row>
    <row r="163" spans="1:8" s="27" customFormat="1" ht="31.5">
      <c r="A163" s="49" t="s">
        <v>299</v>
      </c>
      <c r="B163" s="34" t="s">
        <v>16</v>
      </c>
      <c r="C163" s="34" t="s">
        <v>112</v>
      </c>
      <c r="D163" s="34" t="s">
        <v>245</v>
      </c>
      <c r="E163" s="34" t="s">
        <v>305</v>
      </c>
      <c r="F163" s="23">
        <v>70</v>
      </c>
      <c r="G163" s="23">
        <v>50</v>
      </c>
      <c r="H163" s="23">
        <v>50</v>
      </c>
    </row>
    <row r="164" spans="1:8" s="27" customFormat="1" ht="47.25">
      <c r="A164" s="49" t="s">
        <v>297</v>
      </c>
      <c r="B164" s="34" t="s">
        <v>16</v>
      </c>
      <c r="C164" s="34" t="s">
        <v>112</v>
      </c>
      <c r="D164" s="34" t="s">
        <v>245</v>
      </c>
      <c r="E164" s="34" t="s">
        <v>304</v>
      </c>
      <c r="F164" s="23">
        <v>130</v>
      </c>
      <c r="G164" s="23">
        <v>100</v>
      </c>
      <c r="H164" s="23">
        <v>100</v>
      </c>
    </row>
    <row r="165" spans="1:8" s="27" customFormat="1" ht="94.5">
      <c r="A165" s="33" t="s">
        <v>300</v>
      </c>
      <c r="B165" s="34" t="s">
        <v>16</v>
      </c>
      <c r="C165" s="34" t="s">
        <v>112</v>
      </c>
      <c r="D165" s="34" t="s">
        <v>246</v>
      </c>
      <c r="E165" s="34"/>
      <c r="F165" s="23">
        <f>F166+F167</f>
        <v>7501.2</v>
      </c>
      <c r="G165" s="23">
        <f>G166+G167</f>
        <v>7489.799999999999</v>
      </c>
      <c r="H165" s="23">
        <f>H166+H167</f>
        <v>7591.5</v>
      </c>
    </row>
    <row r="166" spans="1:8" s="27" customFormat="1" ht="47.25">
      <c r="A166" s="18" t="s">
        <v>80</v>
      </c>
      <c r="B166" s="34" t="s">
        <v>16</v>
      </c>
      <c r="C166" s="34" t="s">
        <v>112</v>
      </c>
      <c r="D166" s="34" t="s">
        <v>246</v>
      </c>
      <c r="E166" s="34" t="s">
        <v>268</v>
      </c>
      <c r="F166" s="23">
        <f>86.5+4236.2</f>
        <v>4322.7</v>
      </c>
      <c r="G166" s="58">
        <f>86.5+4236.2</f>
        <v>4322.7</v>
      </c>
      <c r="H166" s="58">
        <f>86.5+4236.2</f>
        <v>4322.7</v>
      </c>
    </row>
    <row r="167" spans="1:8" s="27" customFormat="1" ht="47.25">
      <c r="A167" s="50" t="s">
        <v>297</v>
      </c>
      <c r="B167" s="34" t="s">
        <v>16</v>
      </c>
      <c r="C167" s="34" t="s">
        <v>112</v>
      </c>
      <c r="D167" s="34" t="s">
        <v>246</v>
      </c>
      <c r="E167" s="34" t="s">
        <v>304</v>
      </c>
      <c r="F167" s="23">
        <f>63.5+3115</f>
        <v>3178.5</v>
      </c>
      <c r="G167" s="58">
        <f>63.5+3103.6</f>
        <v>3167.1</v>
      </c>
      <c r="H167" s="58">
        <f>63.5+3205.3</f>
        <v>3268.8</v>
      </c>
    </row>
    <row r="168" spans="1:8" s="27" customFormat="1" ht="63">
      <c r="A168" s="18" t="s">
        <v>318</v>
      </c>
      <c r="B168" s="5" t="s">
        <v>16</v>
      </c>
      <c r="C168" s="5" t="s">
        <v>112</v>
      </c>
      <c r="D168" s="5" t="s">
        <v>199</v>
      </c>
      <c r="E168" s="5"/>
      <c r="F168" s="23">
        <f>SUM(F169,F177,F182,F184,F186,F190,F174)</f>
        <v>214173.4</v>
      </c>
      <c r="G168" s="23">
        <f>SUM(G169,G177,G182,G184,G186,G190,G174)</f>
        <v>210311.69999999998</v>
      </c>
      <c r="H168" s="23">
        <f>SUM(H169,H177,H182,H184,H186,H190,H174)</f>
        <v>202150.00100000002</v>
      </c>
    </row>
    <row r="169" spans="1:8" s="27" customFormat="1" ht="31.5">
      <c r="A169" s="18" t="s">
        <v>128</v>
      </c>
      <c r="B169" s="5" t="s">
        <v>16</v>
      </c>
      <c r="C169" s="5" t="s">
        <v>112</v>
      </c>
      <c r="D169" s="5" t="s">
        <v>204</v>
      </c>
      <c r="E169" s="5"/>
      <c r="F169" s="23">
        <f>SUM(F170:F173)</f>
        <v>54452.9</v>
      </c>
      <c r="G169" s="23">
        <f>SUM(G170:G173)</f>
        <v>45894</v>
      </c>
      <c r="H169" s="23">
        <f>SUM(H170:H173)</f>
        <v>49103.001</v>
      </c>
    </row>
    <row r="170" spans="1:8" s="27" customFormat="1" ht="94.5">
      <c r="A170" s="49" t="s">
        <v>265</v>
      </c>
      <c r="B170" s="5" t="s">
        <v>16</v>
      </c>
      <c r="C170" s="5" t="s">
        <v>112</v>
      </c>
      <c r="D170" s="5" t="s">
        <v>204</v>
      </c>
      <c r="E170" s="5" t="s">
        <v>266</v>
      </c>
      <c r="F170" s="23">
        <v>27444</v>
      </c>
      <c r="G170" s="23">
        <f>26902.3-1508.3</f>
        <v>25394</v>
      </c>
      <c r="H170" s="23">
        <f>27444-1508.3</f>
        <v>25935.7</v>
      </c>
    </row>
    <row r="171" spans="1:8" s="27" customFormat="1" ht="20.25" customHeight="1">
      <c r="A171" s="18" t="s">
        <v>80</v>
      </c>
      <c r="B171" s="5" t="s">
        <v>16</v>
      </c>
      <c r="C171" s="5" t="s">
        <v>112</v>
      </c>
      <c r="D171" s="5" t="s">
        <v>204</v>
      </c>
      <c r="E171" s="5" t="s">
        <v>268</v>
      </c>
      <c r="F171" s="23">
        <v>14826.4</v>
      </c>
      <c r="G171" s="23">
        <v>11500</v>
      </c>
      <c r="H171" s="23">
        <v>11500</v>
      </c>
    </row>
    <row r="172" spans="1:8" s="27" customFormat="1" ht="47.25">
      <c r="A172" s="49" t="s">
        <v>297</v>
      </c>
      <c r="B172" s="5" t="s">
        <v>16</v>
      </c>
      <c r="C172" s="5" t="s">
        <v>112</v>
      </c>
      <c r="D172" s="5" t="s">
        <v>204</v>
      </c>
      <c r="E172" s="5" t="s">
        <v>304</v>
      </c>
      <c r="F172" s="23">
        <v>12092.5</v>
      </c>
      <c r="G172" s="23">
        <v>9000</v>
      </c>
      <c r="H172" s="23">
        <v>11667.301</v>
      </c>
    </row>
    <row r="173" spans="1:8" s="27" customFormat="1" ht="15.75">
      <c r="A173" s="49" t="s">
        <v>271</v>
      </c>
      <c r="B173" s="5" t="s">
        <v>16</v>
      </c>
      <c r="C173" s="5" t="s">
        <v>112</v>
      </c>
      <c r="D173" s="5" t="s">
        <v>204</v>
      </c>
      <c r="E173" s="5" t="s">
        <v>272</v>
      </c>
      <c r="F173" s="23">
        <v>90</v>
      </c>
      <c r="G173" s="23"/>
      <c r="H173" s="23"/>
    </row>
    <row r="174" spans="1:8" s="27" customFormat="1" ht="81.75" customHeight="1">
      <c r="A174" s="49" t="s">
        <v>301</v>
      </c>
      <c r="B174" s="5" t="s">
        <v>16</v>
      </c>
      <c r="C174" s="5" t="s">
        <v>112</v>
      </c>
      <c r="D174" s="5" t="s">
        <v>262</v>
      </c>
      <c r="E174" s="5"/>
      <c r="F174" s="23">
        <f>F175+F176</f>
        <v>13983.5</v>
      </c>
      <c r="G174" s="23">
        <f>G175+G176</f>
        <v>13983.5</v>
      </c>
      <c r="H174" s="23">
        <f>H175+H176</f>
        <v>0</v>
      </c>
    </row>
    <row r="175" spans="1:8" s="27" customFormat="1" ht="87" customHeight="1">
      <c r="A175" s="49" t="s">
        <v>265</v>
      </c>
      <c r="B175" s="5" t="s">
        <v>16</v>
      </c>
      <c r="C175" s="5" t="s">
        <v>112</v>
      </c>
      <c r="D175" s="5" t="s">
        <v>262</v>
      </c>
      <c r="E175" s="53" t="s">
        <v>266</v>
      </c>
      <c r="F175" s="23">
        <v>10780.5</v>
      </c>
      <c r="G175" s="23">
        <v>10780.5</v>
      </c>
      <c r="H175" s="23"/>
    </row>
    <row r="176" spans="1:8" s="27" customFormat="1" ht="47.25">
      <c r="A176" s="49" t="s">
        <v>297</v>
      </c>
      <c r="B176" s="5" t="s">
        <v>16</v>
      </c>
      <c r="C176" s="5" t="s">
        <v>112</v>
      </c>
      <c r="D176" s="5" t="s">
        <v>262</v>
      </c>
      <c r="E176" s="53" t="s">
        <v>304</v>
      </c>
      <c r="F176" s="23">
        <v>3203</v>
      </c>
      <c r="G176" s="23">
        <v>3203</v>
      </c>
      <c r="H176" s="23"/>
    </row>
    <row r="177" spans="1:8" s="27" customFormat="1" ht="132.75" customHeight="1">
      <c r="A177" s="22" t="s">
        <v>122</v>
      </c>
      <c r="B177" s="5" t="s">
        <v>16</v>
      </c>
      <c r="C177" s="5" t="s">
        <v>112</v>
      </c>
      <c r="D177" s="5" t="s">
        <v>205</v>
      </c>
      <c r="E177" s="5"/>
      <c r="F177" s="23">
        <f>SUM(F178:F181)</f>
        <v>145510.6</v>
      </c>
      <c r="G177" s="23">
        <f>SUM(G178:G181)</f>
        <v>150244</v>
      </c>
      <c r="H177" s="23">
        <f>SUM(H178:H181)</f>
        <v>152841.1</v>
      </c>
    </row>
    <row r="178" spans="1:8" s="27" customFormat="1" ht="87" customHeight="1">
      <c r="A178" s="49" t="s">
        <v>265</v>
      </c>
      <c r="B178" s="5" t="s">
        <v>16</v>
      </c>
      <c r="C178" s="5" t="s">
        <v>112</v>
      </c>
      <c r="D178" s="5" t="s">
        <v>205</v>
      </c>
      <c r="E178" s="5" t="s">
        <v>266</v>
      </c>
      <c r="F178" s="23">
        <v>82852.6</v>
      </c>
      <c r="G178" s="23">
        <f>82852.6+2900</f>
        <v>85752.6</v>
      </c>
      <c r="H178" s="23">
        <f>85752.6+2100</f>
        <v>87852.6</v>
      </c>
    </row>
    <row r="179" spans="1:8" s="27" customFormat="1" ht="39.75" customHeight="1">
      <c r="A179" s="18" t="s">
        <v>80</v>
      </c>
      <c r="B179" s="5" t="s">
        <v>16</v>
      </c>
      <c r="C179" s="5" t="s">
        <v>112</v>
      </c>
      <c r="D179" s="5" t="s">
        <v>205</v>
      </c>
      <c r="E179" s="5" t="s">
        <v>268</v>
      </c>
      <c r="F179" s="23">
        <f>13100+560</f>
        <v>13660</v>
      </c>
      <c r="G179" s="23">
        <f>13660+600</f>
        <v>14260</v>
      </c>
      <c r="H179" s="23">
        <v>14800</v>
      </c>
    </row>
    <row r="180" spans="1:8" s="27" customFormat="1" ht="47.25">
      <c r="A180" s="49" t="s">
        <v>297</v>
      </c>
      <c r="B180" s="5" t="s">
        <v>16</v>
      </c>
      <c r="C180" s="5" t="s">
        <v>112</v>
      </c>
      <c r="D180" s="5" t="s">
        <v>205</v>
      </c>
      <c r="E180" s="5" t="s">
        <v>304</v>
      </c>
      <c r="F180" s="23">
        <v>48768</v>
      </c>
      <c r="G180" s="23">
        <v>50001.4</v>
      </c>
      <c r="H180" s="23">
        <v>49958.5</v>
      </c>
    </row>
    <row r="181" spans="1:8" s="27" customFormat="1" ht="15.75">
      <c r="A181" s="50" t="s">
        <v>271</v>
      </c>
      <c r="B181" s="5" t="s">
        <v>16</v>
      </c>
      <c r="C181" s="5" t="s">
        <v>112</v>
      </c>
      <c r="D181" s="5" t="s">
        <v>205</v>
      </c>
      <c r="E181" s="5" t="s">
        <v>272</v>
      </c>
      <c r="F181" s="23">
        <v>230</v>
      </c>
      <c r="G181" s="23">
        <v>230</v>
      </c>
      <c r="H181" s="23">
        <v>230</v>
      </c>
    </row>
    <row r="182" spans="1:8" s="27" customFormat="1" ht="141.75">
      <c r="A182" s="22" t="s">
        <v>139</v>
      </c>
      <c r="B182" s="5" t="s">
        <v>16</v>
      </c>
      <c r="C182" s="5" t="s">
        <v>112</v>
      </c>
      <c r="D182" s="5" t="s">
        <v>206</v>
      </c>
      <c r="E182" s="5"/>
      <c r="F182" s="23">
        <f>SUM(F183)</f>
        <v>0</v>
      </c>
      <c r="G182" s="23">
        <f>SUM(G183)</f>
        <v>3.9</v>
      </c>
      <c r="H182" s="23">
        <f>SUM(H183)</f>
        <v>4.1</v>
      </c>
    </row>
    <row r="183" spans="1:8" s="27" customFormat="1" ht="47.25">
      <c r="A183" s="18" t="s">
        <v>80</v>
      </c>
      <c r="B183" s="5" t="s">
        <v>16</v>
      </c>
      <c r="C183" s="5" t="s">
        <v>112</v>
      </c>
      <c r="D183" s="5" t="s">
        <v>206</v>
      </c>
      <c r="E183" s="5" t="s">
        <v>268</v>
      </c>
      <c r="F183" s="23"/>
      <c r="G183" s="23">
        <v>3.9</v>
      </c>
      <c r="H183" s="23">
        <v>4.1</v>
      </c>
    </row>
    <row r="184" spans="1:8" s="27" customFormat="1" ht="220.5">
      <c r="A184" s="22" t="s">
        <v>302</v>
      </c>
      <c r="B184" s="5" t="s">
        <v>16</v>
      </c>
      <c r="C184" s="5" t="s">
        <v>112</v>
      </c>
      <c r="D184" s="5" t="s">
        <v>207</v>
      </c>
      <c r="E184" s="5"/>
      <c r="F184" s="23">
        <f>SUM(F185:F185)</f>
        <v>5.9</v>
      </c>
      <c r="G184" s="23">
        <f>SUM(G185:G185)</f>
        <v>5.8</v>
      </c>
      <c r="H184" s="23">
        <f>SUM(H185:H185)</f>
        <v>5.7</v>
      </c>
    </row>
    <row r="185" spans="1:8" s="27" customFormat="1" ht="94.5">
      <c r="A185" s="49" t="s">
        <v>265</v>
      </c>
      <c r="B185" s="5" t="s">
        <v>16</v>
      </c>
      <c r="C185" s="5" t="s">
        <v>112</v>
      </c>
      <c r="D185" s="5" t="s">
        <v>207</v>
      </c>
      <c r="E185" s="5" t="s">
        <v>266</v>
      </c>
      <c r="F185" s="23">
        <v>5.9</v>
      </c>
      <c r="G185" s="23">
        <v>5.8</v>
      </c>
      <c r="H185" s="23">
        <v>5.7</v>
      </c>
    </row>
    <row r="186" spans="1:8" s="27" customFormat="1" ht="126">
      <c r="A186" s="18" t="s">
        <v>303</v>
      </c>
      <c r="B186" s="5" t="s">
        <v>16</v>
      </c>
      <c r="C186" s="5" t="s">
        <v>112</v>
      </c>
      <c r="D186" s="5" t="s">
        <v>208</v>
      </c>
      <c r="E186" s="5"/>
      <c r="F186" s="23">
        <f>SUM(F187:F189)</f>
        <v>61.2</v>
      </c>
      <c r="G186" s="23">
        <f>SUM(G187:G189)</f>
        <v>0</v>
      </c>
      <c r="H186" s="23">
        <f>SUM(H187:H189)</f>
        <v>0</v>
      </c>
    </row>
    <row r="187" spans="1:8" s="27" customFormat="1" ht="45.75" customHeight="1">
      <c r="A187" s="18" t="s">
        <v>80</v>
      </c>
      <c r="B187" s="5" t="s">
        <v>16</v>
      </c>
      <c r="C187" s="5" t="s">
        <v>112</v>
      </c>
      <c r="D187" s="5" t="s">
        <v>208</v>
      </c>
      <c r="E187" s="5" t="s">
        <v>268</v>
      </c>
      <c r="F187" s="23">
        <v>0.3</v>
      </c>
      <c r="G187" s="23"/>
      <c r="H187" s="23"/>
    </row>
    <row r="188" spans="1:8" s="27" customFormat="1" ht="31.5">
      <c r="A188" s="18" t="s">
        <v>299</v>
      </c>
      <c r="B188" s="5" t="s">
        <v>16</v>
      </c>
      <c r="C188" s="5" t="s">
        <v>112</v>
      </c>
      <c r="D188" s="5" t="s">
        <v>208</v>
      </c>
      <c r="E188" s="5" t="s">
        <v>305</v>
      </c>
      <c r="F188" s="23">
        <v>24.9</v>
      </c>
      <c r="G188" s="23"/>
      <c r="H188" s="23"/>
    </row>
    <row r="189" spans="1:8" s="27" customFormat="1" ht="47.25">
      <c r="A189" s="49" t="s">
        <v>297</v>
      </c>
      <c r="B189" s="5" t="s">
        <v>16</v>
      </c>
      <c r="C189" s="5" t="s">
        <v>112</v>
      </c>
      <c r="D189" s="5" t="s">
        <v>208</v>
      </c>
      <c r="E189" s="5" t="s">
        <v>304</v>
      </c>
      <c r="F189" s="23">
        <v>36</v>
      </c>
      <c r="G189" s="23"/>
      <c r="H189" s="23"/>
    </row>
    <row r="190" spans="1:8" s="27" customFormat="1" ht="189">
      <c r="A190" s="22" t="s">
        <v>333</v>
      </c>
      <c r="B190" s="5" t="s">
        <v>16</v>
      </c>
      <c r="C190" s="5" t="s">
        <v>112</v>
      </c>
      <c r="D190" s="5" t="s">
        <v>209</v>
      </c>
      <c r="E190" s="5"/>
      <c r="F190" s="23">
        <f>SUM(F191:F192)</f>
        <v>159.3</v>
      </c>
      <c r="G190" s="23">
        <f>SUM(G191:G192)</f>
        <v>180.5</v>
      </c>
      <c r="H190" s="23">
        <f>SUM(H191:H192)</f>
        <v>196.1</v>
      </c>
    </row>
    <row r="191" spans="1:8" s="27" customFormat="1" ht="33" customHeight="1">
      <c r="A191" s="18" t="s">
        <v>80</v>
      </c>
      <c r="B191" s="5" t="s">
        <v>16</v>
      </c>
      <c r="C191" s="5" t="s">
        <v>112</v>
      </c>
      <c r="D191" s="5" t="s">
        <v>209</v>
      </c>
      <c r="E191" s="5" t="s">
        <v>268</v>
      </c>
      <c r="F191" s="23">
        <v>129.3</v>
      </c>
      <c r="G191" s="23">
        <v>130.5</v>
      </c>
      <c r="H191" s="23">
        <v>131.1</v>
      </c>
    </row>
    <row r="192" spans="1:8" s="27" customFormat="1" ht="47.25">
      <c r="A192" s="49" t="s">
        <v>297</v>
      </c>
      <c r="B192" s="5" t="s">
        <v>16</v>
      </c>
      <c r="C192" s="5" t="s">
        <v>112</v>
      </c>
      <c r="D192" s="5" t="s">
        <v>209</v>
      </c>
      <c r="E192" s="5" t="s">
        <v>304</v>
      </c>
      <c r="F192" s="23">
        <v>30</v>
      </c>
      <c r="G192" s="23">
        <v>50</v>
      </c>
      <c r="H192" s="23">
        <v>65</v>
      </c>
    </row>
    <row r="193" spans="1:8" s="27" customFormat="1" ht="15.75">
      <c r="A193" s="18" t="s">
        <v>102</v>
      </c>
      <c r="B193" s="5" t="s">
        <v>16</v>
      </c>
      <c r="C193" s="5" t="s">
        <v>10</v>
      </c>
      <c r="D193" s="5"/>
      <c r="E193" s="5"/>
      <c r="F193" s="23">
        <f>SUM(F202,F199,F194)</f>
        <v>20845.8</v>
      </c>
      <c r="G193" s="23">
        <f>SUM(G202,G199,G194)</f>
        <v>10660</v>
      </c>
      <c r="H193" s="23">
        <f>SUM(H202,H199,H194)</f>
        <v>11733.8</v>
      </c>
    </row>
    <row r="194" spans="1:8" s="27" customFormat="1" ht="31.5">
      <c r="A194" s="18" t="s">
        <v>63</v>
      </c>
      <c r="B194" s="5" t="s">
        <v>16</v>
      </c>
      <c r="C194" s="5" t="s">
        <v>10</v>
      </c>
      <c r="D194" s="5" t="s">
        <v>142</v>
      </c>
      <c r="E194" s="5"/>
      <c r="F194" s="20">
        <f>SUM(F195,F197)</f>
        <v>12112</v>
      </c>
      <c r="G194" s="20">
        <f aca="true" t="shared" si="14" ref="F194:H195">SUM(G195)</f>
        <v>3000</v>
      </c>
      <c r="H194" s="20">
        <f t="shared" si="14"/>
        <v>3000</v>
      </c>
    </row>
    <row r="195" spans="1:8" s="27" customFormat="1" ht="15.75">
      <c r="A195" s="18" t="s">
        <v>103</v>
      </c>
      <c r="B195" s="5" t="s">
        <v>16</v>
      </c>
      <c r="C195" s="5" t="s">
        <v>10</v>
      </c>
      <c r="D195" s="5" t="s">
        <v>190</v>
      </c>
      <c r="E195" s="5"/>
      <c r="F195" s="20">
        <f t="shared" si="14"/>
        <v>4612</v>
      </c>
      <c r="G195" s="20">
        <f t="shared" si="14"/>
        <v>3000</v>
      </c>
      <c r="H195" s="20">
        <f t="shared" si="14"/>
        <v>3000</v>
      </c>
    </row>
    <row r="196" spans="1:8" s="27" customFormat="1" ht="47.25">
      <c r="A196" s="49" t="s">
        <v>297</v>
      </c>
      <c r="B196" s="5" t="s">
        <v>16</v>
      </c>
      <c r="C196" s="5" t="s">
        <v>10</v>
      </c>
      <c r="D196" s="5" t="s">
        <v>190</v>
      </c>
      <c r="E196" s="5" t="s">
        <v>304</v>
      </c>
      <c r="F196" s="20">
        <v>4612</v>
      </c>
      <c r="G196" s="20">
        <v>3000</v>
      </c>
      <c r="H196" s="20">
        <v>3000</v>
      </c>
    </row>
    <row r="197" spans="1:8" s="27" customFormat="1" ht="110.25">
      <c r="A197" s="49" t="s">
        <v>306</v>
      </c>
      <c r="B197" s="5" t="s">
        <v>16</v>
      </c>
      <c r="C197" s="5" t="s">
        <v>10</v>
      </c>
      <c r="D197" s="5" t="s">
        <v>247</v>
      </c>
      <c r="E197" s="5"/>
      <c r="F197" s="20">
        <f>F198</f>
        <v>7500</v>
      </c>
      <c r="G197" s="20"/>
      <c r="H197" s="20"/>
    </row>
    <row r="198" spans="1:8" s="27" customFormat="1" ht="47.25">
      <c r="A198" s="49" t="s">
        <v>297</v>
      </c>
      <c r="B198" s="5" t="s">
        <v>16</v>
      </c>
      <c r="C198" s="5" t="s">
        <v>10</v>
      </c>
      <c r="D198" s="5" t="s">
        <v>247</v>
      </c>
      <c r="E198" s="5" t="s">
        <v>304</v>
      </c>
      <c r="F198" s="20">
        <f>1250+6250</f>
        <v>7500</v>
      </c>
      <c r="G198" s="20"/>
      <c r="H198" s="20"/>
    </row>
    <row r="199" spans="1:8" s="27" customFormat="1" ht="53.25" customHeight="1">
      <c r="A199" s="33" t="s">
        <v>248</v>
      </c>
      <c r="B199" s="53" t="s">
        <v>16</v>
      </c>
      <c r="C199" s="53" t="s">
        <v>10</v>
      </c>
      <c r="D199" s="53" t="s">
        <v>202</v>
      </c>
      <c r="E199" s="5"/>
      <c r="F199" s="23">
        <f aca="true" t="shared" si="15" ref="F199:H200">F200</f>
        <v>15</v>
      </c>
      <c r="G199" s="23">
        <f t="shared" si="15"/>
        <v>10</v>
      </c>
      <c r="H199" s="23">
        <f t="shared" si="15"/>
        <v>15</v>
      </c>
    </row>
    <row r="200" spans="1:8" s="27" customFormat="1" ht="31.5">
      <c r="A200" s="18" t="s">
        <v>129</v>
      </c>
      <c r="B200" s="51" t="s">
        <v>16</v>
      </c>
      <c r="C200" s="51" t="s">
        <v>10</v>
      </c>
      <c r="D200" s="51" t="s">
        <v>202</v>
      </c>
      <c r="E200" s="5"/>
      <c r="F200" s="23">
        <f t="shared" si="15"/>
        <v>15</v>
      </c>
      <c r="G200" s="23">
        <f t="shared" si="15"/>
        <v>10</v>
      </c>
      <c r="H200" s="23">
        <f t="shared" si="15"/>
        <v>15</v>
      </c>
    </row>
    <row r="201" spans="1:8" s="27" customFormat="1" ht="47.25">
      <c r="A201" s="49" t="s">
        <v>297</v>
      </c>
      <c r="B201" s="51" t="s">
        <v>16</v>
      </c>
      <c r="C201" s="51" t="s">
        <v>10</v>
      </c>
      <c r="D201" s="51" t="s">
        <v>202</v>
      </c>
      <c r="E201" s="5" t="s">
        <v>304</v>
      </c>
      <c r="F201" s="23">
        <v>15</v>
      </c>
      <c r="G201" s="23">
        <v>10</v>
      </c>
      <c r="H201" s="23">
        <v>15</v>
      </c>
    </row>
    <row r="202" spans="1:8" s="27" customFormat="1" ht="63">
      <c r="A202" s="18" t="s">
        <v>318</v>
      </c>
      <c r="B202" s="5" t="s">
        <v>16</v>
      </c>
      <c r="C202" s="5" t="s">
        <v>10</v>
      </c>
      <c r="D202" s="5" t="s">
        <v>199</v>
      </c>
      <c r="E202" s="5"/>
      <c r="F202" s="23">
        <f>SUM(F203,F207,F209,F211,F205)</f>
        <v>8718.8</v>
      </c>
      <c r="G202" s="23">
        <f>SUM(G203,G207,G209,G211,G205)</f>
        <v>7650</v>
      </c>
      <c r="H202" s="23">
        <f>SUM(H203,H207,H209,H211,H205)</f>
        <v>8718.8</v>
      </c>
    </row>
    <row r="203" spans="1:8" s="27" customFormat="1" ht="15.75">
      <c r="A203" s="18" t="s">
        <v>103</v>
      </c>
      <c r="B203" s="5" t="s">
        <v>16</v>
      </c>
      <c r="C203" s="5" t="s">
        <v>10</v>
      </c>
      <c r="D203" s="5" t="s">
        <v>229</v>
      </c>
      <c r="E203" s="5"/>
      <c r="F203" s="23">
        <f>SUM(F204)</f>
        <v>6816</v>
      </c>
      <c r="G203" s="23">
        <f>SUM(G204)</f>
        <v>6200</v>
      </c>
      <c r="H203" s="23">
        <f>SUM(H204)</f>
        <v>6816</v>
      </c>
    </row>
    <row r="204" spans="1:8" s="27" customFormat="1" ht="47.25">
      <c r="A204" s="49" t="s">
        <v>297</v>
      </c>
      <c r="B204" s="5" t="s">
        <v>16</v>
      </c>
      <c r="C204" s="5" t="s">
        <v>10</v>
      </c>
      <c r="D204" s="5" t="s">
        <v>229</v>
      </c>
      <c r="E204" s="5" t="s">
        <v>304</v>
      </c>
      <c r="F204" s="23">
        <v>6816</v>
      </c>
      <c r="G204" s="23">
        <v>6200</v>
      </c>
      <c r="H204" s="23">
        <v>6816</v>
      </c>
    </row>
    <row r="205" spans="1:8" s="27" customFormat="1" ht="31.5">
      <c r="A205" s="18" t="s">
        <v>234</v>
      </c>
      <c r="B205" s="5" t="s">
        <v>16</v>
      </c>
      <c r="C205" s="5" t="s">
        <v>10</v>
      </c>
      <c r="D205" s="5" t="s">
        <v>233</v>
      </c>
      <c r="E205" s="5"/>
      <c r="F205" s="23">
        <f>SUM(F206)</f>
        <v>1822.8</v>
      </c>
      <c r="G205" s="23">
        <f>SUM(G206)</f>
        <v>1400</v>
      </c>
      <c r="H205" s="23">
        <f>SUM(H206)</f>
        <v>1822.8</v>
      </c>
    </row>
    <row r="206" spans="1:8" s="27" customFormat="1" ht="47.25">
      <c r="A206" s="50" t="s">
        <v>297</v>
      </c>
      <c r="B206" s="5" t="s">
        <v>16</v>
      </c>
      <c r="C206" s="5" t="s">
        <v>10</v>
      </c>
      <c r="D206" s="5" t="s">
        <v>233</v>
      </c>
      <c r="E206" s="5" t="s">
        <v>304</v>
      </c>
      <c r="F206" s="23">
        <v>1822.8</v>
      </c>
      <c r="G206" s="23">
        <v>1400</v>
      </c>
      <c r="H206" s="23">
        <v>1822.8</v>
      </c>
    </row>
    <row r="207" spans="1:8" s="27" customFormat="1" ht="31.5">
      <c r="A207" s="18" t="s">
        <v>131</v>
      </c>
      <c r="B207" s="5" t="s">
        <v>16</v>
      </c>
      <c r="C207" s="5" t="s">
        <v>10</v>
      </c>
      <c r="D207" s="5" t="s">
        <v>132</v>
      </c>
      <c r="E207" s="5"/>
      <c r="F207" s="29">
        <f>SUM(F208)</f>
        <v>35</v>
      </c>
      <c r="G207" s="29">
        <f>SUM(G208)</f>
        <v>20</v>
      </c>
      <c r="H207" s="29">
        <f>SUM(H208)</f>
        <v>35</v>
      </c>
    </row>
    <row r="208" spans="1:8" s="27" customFormat="1" ht="47.25">
      <c r="A208" s="50" t="s">
        <v>297</v>
      </c>
      <c r="B208" s="5" t="s">
        <v>16</v>
      </c>
      <c r="C208" s="5" t="s">
        <v>10</v>
      </c>
      <c r="D208" s="5" t="s">
        <v>132</v>
      </c>
      <c r="E208" s="5" t="s">
        <v>304</v>
      </c>
      <c r="F208" s="29">
        <v>35</v>
      </c>
      <c r="G208" s="30">
        <v>20</v>
      </c>
      <c r="H208" s="30">
        <v>35</v>
      </c>
    </row>
    <row r="209" spans="1:8" s="27" customFormat="1" ht="31.5">
      <c r="A209" s="18" t="s">
        <v>133</v>
      </c>
      <c r="B209" s="5" t="s">
        <v>16</v>
      </c>
      <c r="C209" s="5" t="s">
        <v>10</v>
      </c>
      <c r="D209" s="5" t="s">
        <v>210</v>
      </c>
      <c r="E209" s="5"/>
      <c r="F209" s="29">
        <f>SUM(F210)</f>
        <v>30</v>
      </c>
      <c r="G209" s="29">
        <f>SUM(G210)</f>
        <v>20</v>
      </c>
      <c r="H209" s="29">
        <f>SUM(H210)</f>
        <v>30</v>
      </c>
    </row>
    <row r="210" spans="1:8" s="27" customFormat="1" ht="47.25">
      <c r="A210" s="50" t="s">
        <v>297</v>
      </c>
      <c r="B210" s="5" t="s">
        <v>16</v>
      </c>
      <c r="C210" s="5" t="s">
        <v>10</v>
      </c>
      <c r="D210" s="5" t="s">
        <v>210</v>
      </c>
      <c r="E210" s="5" t="s">
        <v>304</v>
      </c>
      <c r="F210" s="29">
        <v>30</v>
      </c>
      <c r="G210" s="30">
        <v>20</v>
      </c>
      <c r="H210" s="30">
        <v>30</v>
      </c>
    </row>
    <row r="211" spans="1:8" s="9" customFormat="1" ht="26.25" customHeight="1">
      <c r="A211" s="18" t="s">
        <v>134</v>
      </c>
      <c r="B211" s="5" t="s">
        <v>16</v>
      </c>
      <c r="C211" s="5" t="s">
        <v>10</v>
      </c>
      <c r="D211" s="5" t="s">
        <v>211</v>
      </c>
      <c r="E211" s="5"/>
      <c r="F211" s="29">
        <f>SUM(F212)</f>
        <v>15</v>
      </c>
      <c r="G211" s="29">
        <f>SUM(G212)</f>
        <v>10</v>
      </c>
      <c r="H211" s="29">
        <f>SUM(H212)</f>
        <v>15</v>
      </c>
    </row>
    <row r="212" spans="1:8" s="9" customFormat="1" ht="47.25">
      <c r="A212" s="50" t="s">
        <v>297</v>
      </c>
      <c r="B212" s="5" t="s">
        <v>16</v>
      </c>
      <c r="C212" s="5" t="s">
        <v>10</v>
      </c>
      <c r="D212" s="5" t="s">
        <v>211</v>
      </c>
      <c r="E212" s="5" t="s">
        <v>304</v>
      </c>
      <c r="F212" s="29">
        <v>15</v>
      </c>
      <c r="G212" s="30">
        <v>10</v>
      </c>
      <c r="H212" s="30">
        <v>15</v>
      </c>
    </row>
    <row r="213" spans="1:8" s="9" customFormat="1" ht="15.75">
      <c r="A213" s="18" t="s">
        <v>65</v>
      </c>
      <c r="B213" s="5" t="s">
        <v>16</v>
      </c>
      <c r="C213" s="5" t="s">
        <v>16</v>
      </c>
      <c r="D213" s="5"/>
      <c r="E213" s="5"/>
      <c r="F213" s="29">
        <f>SUM(F217,F214)</f>
        <v>52.5</v>
      </c>
      <c r="G213" s="29">
        <f>SUM(G217,G214)</f>
        <v>87.5</v>
      </c>
      <c r="H213" s="29">
        <f>SUM(H217,H214)</f>
        <v>87.8</v>
      </c>
    </row>
    <row r="214" spans="1:8" s="9" customFormat="1" ht="47.25">
      <c r="A214" s="18" t="s">
        <v>319</v>
      </c>
      <c r="B214" s="5" t="s">
        <v>16</v>
      </c>
      <c r="C214" s="5" t="s">
        <v>16</v>
      </c>
      <c r="D214" s="5" t="s">
        <v>172</v>
      </c>
      <c r="E214" s="5"/>
      <c r="F214" s="20">
        <f aca="true" t="shared" si="16" ref="F214:H215">SUM(F215)</f>
        <v>30</v>
      </c>
      <c r="G214" s="20">
        <f t="shared" si="16"/>
        <v>20</v>
      </c>
      <c r="H214" s="20">
        <f t="shared" si="16"/>
        <v>20</v>
      </c>
    </row>
    <row r="215" spans="1:8" s="9" customFormat="1" ht="31.5">
      <c r="A215" s="18" t="s">
        <v>125</v>
      </c>
      <c r="B215" s="5" t="s">
        <v>16</v>
      </c>
      <c r="C215" s="5" t="s">
        <v>16</v>
      </c>
      <c r="D215" s="5" t="s">
        <v>173</v>
      </c>
      <c r="E215" s="5"/>
      <c r="F215" s="20">
        <f t="shared" si="16"/>
        <v>30</v>
      </c>
      <c r="G215" s="20">
        <f t="shared" si="16"/>
        <v>20</v>
      </c>
      <c r="H215" s="20">
        <f t="shared" si="16"/>
        <v>20</v>
      </c>
    </row>
    <row r="216" spans="1:8" s="9" customFormat="1" ht="31.5">
      <c r="A216" s="18" t="s">
        <v>267</v>
      </c>
      <c r="B216" s="5" t="s">
        <v>16</v>
      </c>
      <c r="C216" s="5" t="s">
        <v>16</v>
      </c>
      <c r="D216" s="5" t="s">
        <v>173</v>
      </c>
      <c r="E216" s="5" t="s">
        <v>268</v>
      </c>
      <c r="F216" s="20">
        <v>30</v>
      </c>
      <c r="G216" s="20">
        <v>20</v>
      </c>
      <c r="H216" s="20">
        <v>20</v>
      </c>
    </row>
    <row r="217" spans="1:8" s="27" customFormat="1" ht="63">
      <c r="A217" s="18" t="s">
        <v>318</v>
      </c>
      <c r="B217" s="5" t="s">
        <v>16</v>
      </c>
      <c r="C217" s="5" t="s">
        <v>16</v>
      </c>
      <c r="D217" s="5" t="s">
        <v>199</v>
      </c>
      <c r="E217" s="5"/>
      <c r="F217" s="29">
        <f>SUM(F218)</f>
        <v>22.5</v>
      </c>
      <c r="G217" s="29">
        <f>SUM(G218)</f>
        <v>67.5</v>
      </c>
      <c r="H217" s="29">
        <f>SUM(H218)</f>
        <v>67.8</v>
      </c>
    </row>
    <row r="218" spans="1:8" s="27" customFormat="1" ht="231.75" customHeight="1">
      <c r="A218" s="22" t="s">
        <v>335</v>
      </c>
      <c r="B218" s="5" t="s">
        <v>16</v>
      </c>
      <c r="C218" s="5" t="s">
        <v>16</v>
      </c>
      <c r="D218" s="5" t="s">
        <v>212</v>
      </c>
      <c r="E218" s="5"/>
      <c r="F218" s="29">
        <f>SUM(F219,F220)</f>
        <v>22.5</v>
      </c>
      <c r="G218" s="29">
        <f>SUM(G219,G220)</f>
        <v>67.5</v>
      </c>
      <c r="H218" s="29">
        <f>SUM(H219,H220)</f>
        <v>67.8</v>
      </c>
    </row>
    <row r="219" spans="1:8" s="27" customFormat="1" ht="40.5" customHeight="1">
      <c r="A219" s="18" t="s">
        <v>80</v>
      </c>
      <c r="B219" s="5" t="s">
        <v>16</v>
      </c>
      <c r="C219" s="5" t="s">
        <v>16</v>
      </c>
      <c r="D219" s="5" t="s">
        <v>212</v>
      </c>
      <c r="E219" s="5" t="s">
        <v>268</v>
      </c>
      <c r="F219" s="29">
        <v>0.2</v>
      </c>
      <c r="G219" s="30">
        <v>0.5</v>
      </c>
      <c r="H219" s="30">
        <v>0.8</v>
      </c>
    </row>
    <row r="220" spans="1:8" s="27" customFormat="1" ht="47.25">
      <c r="A220" s="50" t="s">
        <v>297</v>
      </c>
      <c r="B220" s="5" t="s">
        <v>16</v>
      </c>
      <c r="C220" s="5" t="s">
        <v>16</v>
      </c>
      <c r="D220" s="5" t="s">
        <v>212</v>
      </c>
      <c r="E220" s="5" t="s">
        <v>304</v>
      </c>
      <c r="F220" s="29">
        <v>22.3</v>
      </c>
      <c r="G220" s="30">
        <v>67</v>
      </c>
      <c r="H220" s="30">
        <v>67</v>
      </c>
    </row>
    <row r="221" spans="1:8" s="27" customFormat="1" ht="15.75">
      <c r="A221" s="18" t="s">
        <v>115</v>
      </c>
      <c r="B221" s="5" t="s">
        <v>16</v>
      </c>
      <c r="C221" s="5" t="s">
        <v>14</v>
      </c>
      <c r="D221" s="5"/>
      <c r="E221" s="5"/>
      <c r="F221" s="29">
        <f>SUM(F222,F225)</f>
        <v>4445</v>
      </c>
      <c r="G221" s="29">
        <f>SUM(G222,G225)</f>
        <v>4200</v>
      </c>
      <c r="H221" s="29">
        <f>SUM(H222,H225)</f>
        <v>4358</v>
      </c>
    </row>
    <row r="222" spans="1:8" s="27" customFormat="1" ht="31.5">
      <c r="A222" s="18" t="s">
        <v>63</v>
      </c>
      <c r="B222" s="5" t="s">
        <v>16</v>
      </c>
      <c r="C222" s="5" t="s">
        <v>14</v>
      </c>
      <c r="D222" s="5" t="s">
        <v>142</v>
      </c>
      <c r="E222" s="5"/>
      <c r="F222" s="29">
        <f>SUM(F223)</f>
        <v>1048.4</v>
      </c>
      <c r="G222" s="29">
        <f>SUM(G223)</f>
        <v>1048.4</v>
      </c>
      <c r="H222" s="29">
        <f>SUM(H223)</f>
        <v>1048.4</v>
      </c>
    </row>
    <row r="223" spans="1:8" s="27" customFormat="1" ht="31.5">
      <c r="A223" s="18" t="s">
        <v>64</v>
      </c>
      <c r="B223" s="5" t="s">
        <v>16</v>
      </c>
      <c r="C223" s="5" t="s">
        <v>14</v>
      </c>
      <c r="D223" s="5" t="s">
        <v>143</v>
      </c>
      <c r="E223" s="5"/>
      <c r="F223" s="29">
        <f>SUM(F224:F224)</f>
        <v>1048.4</v>
      </c>
      <c r="G223" s="29">
        <f>SUM(G224:G224)</f>
        <v>1048.4</v>
      </c>
      <c r="H223" s="29">
        <f>SUM(H224:H224)</f>
        <v>1048.4</v>
      </c>
    </row>
    <row r="224" spans="1:8" s="27" customFormat="1" ht="15.75">
      <c r="A224" s="18" t="s">
        <v>127</v>
      </c>
      <c r="B224" s="5" t="s">
        <v>16</v>
      </c>
      <c r="C224" s="5" t="s">
        <v>14</v>
      </c>
      <c r="D224" s="5" t="s">
        <v>143</v>
      </c>
      <c r="E224" s="5" t="s">
        <v>266</v>
      </c>
      <c r="F224" s="29">
        <v>1048.4</v>
      </c>
      <c r="G224" s="29">
        <v>1048.4</v>
      </c>
      <c r="H224" s="29">
        <v>1048.4</v>
      </c>
    </row>
    <row r="225" spans="1:8" s="27" customFormat="1" ht="63">
      <c r="A225" s="18" t="s">
        <v>318</v>
      </c>
      <c r="B225" s="5" t="s">
        <v>16</v>
      </c>
      <c r="C225" s="5" t="s">
        <v>14</v>
      </c>
      <c r="D225" s="5" t="s">
        <v>199</v>
      </c>
      <c r="E225" s="5"/>
      <c r="F225" s="29">
        <f>SUM(F226)</f>
        <v>3396.6</v>
      </c>
      <c r="G225" s="29">
        <f>SUM(G226)</f>
        <v>3151.6</v>
      </c>
      <c r="H225" s="29">
        <f>SUM(H226)</f>
        <v>3309.6</v>
      </c>
    </row>
    <row r="226" spans="1:8" s="27" customFormat="1" ht="94.5">
      <c r="A226" s="18" t="s">
        <v>109</v>
      </c>
      <c r="B226" s="5" t="s">
        <v>16</v>
      </c>
      <c r="C226" s="5" t="s">
        <v>14</v>
      </c>
      <c r="D226" s="5" t="s">
        <v>228</v>
      </c>
      <c r="E226" s="5"/>
      <c r="F226" s="29">
        <f>SUM(F227:F229)</f>
        <v>3396.6</v>
      </c>
      <c r="G226" s="29">
        <f>SUM(G227:G229)</f>
        <v>3151.6</v>
      </c>
      <c r="H226" s="29">
        <f>SUM(H227:H229)</f>
        <v>3309.6</v>
      </c>
    </row>
    <row r="227" spans="1:8" ht="15.75">
      <c r="A227" s="18" t="s">
        <v>127</v>
      </c>
      <c r="B227" s="5" t="s">
        <v>16</v>
      </c>
      <c r="C227" s="5" t="s">
        <v>14</v>
      </c>
      <c r="D227" s="5" t="s">
        <v>228</v>
      </c>
      <c r="E227" s="5" t="s">
        <v>266</v>
      </c>
      <c r="F227" s="29">
        <v>2401.6</v>
      </c>
      <c r="G227" s="29">
        <v>2401.6</v>
      </c>
      <c r="H227" s="29">
        <v>2401.6</v>
      </c>
    </row>
    <row r="228" spans="1:8" ht="47.25">
      <c r="A228" s="18" t="s">
        <v>80</v>
      </c>
      <c r="B228" s="5" t="s">
        <v>16</v>
      </c>
      <c r="C228" s="5" t="s">
        <v>14</v>
      </c>
      <c r="D228" s="5" t="s">
        <v>228</v>
      </c>
      <c r="E228" s="5" t="s">
        <v>268</v>
      </c>
      <c r="F228" s="29">
        <v>908</v>
      </c>
      <c r="G228" s="29">
        <v>750</v>
      </c>
      <c r="H228" s="29">
        <v>908</v>
      </c>
    </row>
    <row r="229" spans="1:8" ht="15.75">
      <c r="A229" s="50" t="s">
        <v>271</v>
      </c>
      <c r="B229" s="5" t="s">
        <v>16</v>
      </c>
      <c r="C229" s="5" t="s">
        <v>14</v>
      </c>
      <c r="D229" s="5" t="s">
        <v>228</v>
      </c>
      <c r="E229" s="5" t="s">
        <v>272</v>
      </c>
      <c r="F229" s="29">
        <v>87</v>
      </c>
      <c r="G229" s="30"/>
      <c r="H229" s="30"/>
    </row>
    <row r="230" spans="1:142" s="32" customFormat="1" ht="15.75">
      <c r="A230" s="18" t="s">
        <v>105</v>
      </c>
      <c r="B230" s="5" t="s">
        <v>104</v>
      </c>
      <c r="C230" s="5"/>
      <c r="D230" s="5"/>
      <c r="E230" s="5"/>
      <c r="F230" s="20">
        <f>SUM(F231,F250)</f>
        <v>49046.2</v>
      </c>
      <c r="G230" s="20">
        <f>SUM(G231,G250)</f>
        <v>47978.7</v>
      </c>
      <c r="H230" s="20">
        <f>SUM(H231,H250)</f>
        <v>22128.7</v>
      </c>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row>
    <row r="231" spans="1:142" s="32" customFormat="1" ht="15.75">
      <c r="A231" s="18" t="s">
        <v>106</v>
      </c>
      <c r="B231" s="5" t="s">
        <v>104</v>
      </c>
      <c r="C231" s="5" t="s">
        <v>8</v>
      </c>
      <c r="D231" s="5"/>
      <c r="E231" s="5"/>
      <c r="F231" s="20">
        <f>SUM(F232,F242,F247)</f>
        <v>46007.2</v>
      </c>
      <c r="G231" s="20">
        <f>SUM(G232,G242,G247)</f>
        <v>44943</v>
      </c>
      <c r="H231" s="20">
        <f>SUM(H232,H242,H247)</f>
        <v>19093</v>
      </c>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row>
    <row r="232" spans="1:142" s="32" customFormat="1" ht="31.5">
      <c r="A232" s="18" t="s">
        <v>63</v>
      </c>
      <c r="B232" s="5" t="s">
        <v>104</v>
      </c>
      <c r="C232" s="5" t="s">
        <v>8</v>
      </c>
      <c r="D232" s="5" t="s">
        <v>142</v>
      </c>
      <c r="E232" s="5"/>
      <c r="F232" s="20">
        <f>F233+F236+F239</f>
        <v>23661</v>
      </c>
      <c r="G232" s="20">
        <f>G233+G236+G239</f>
        <v>18896.8</v>
      </c>
      <c r="H232" s="20">
        <f>H233+H236+H239</f>
        <v>18896.8</v>
      </c>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row>
    <row r="233" spans="1:142" s="32" customFormat="1" ht="31.5">
      <c r="A233" s="18" t="s">
        <v>258</v>
      </c>
      <c r="B233" s="5" t="s">
        <v>104</v>
      </c>
      <c r="C233" s="5" t="s">
        <v>8</v>
      </c>
      <c r="D233" s="42" t="s">
        <v>191</v>
      </c>
      <c r="E233" s="5"/>
      <c r="F233" s="20">
        <f>SUM(F234:F235)</f>
        <v>6949.6</v>
      </c>
      <c r="G233" s="20">
        <f>SUM(G234:G235)</f>
        <v>5266</v>
      </c>
      <c r="H233" s="20">
        <f>SUM(H234:H235)</f>
        <v>5266</v>
      </c>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row>
    <row r="234" spans="1:8" ht="85.5" customHeight="1">
      <c r="A234" s="49" t="s">
        <v>265</v>
      </c>
      <c r="B234" s="5" t="s">
        <v>104</v>
      </c>
      <c r="C234" s="5" t="s">
        <v>8</v>
      </c>
      <c r="D234" s="42" t="s">
        <v>191</v>
      </c>
      <c r="E234" s="5" t="s">
        <v>266</v>
      </c>
      <c r="F234" s="20">
        <v>5066</v>
      </c>
      <c r="G234" s="20">
        <f>5066-1000</f>
        <v>4066</v>
      </c>
      <c r="H234" s="20">
        <f>5066-1000</f>
        <v>4066</v>
      </c>
    </row>
    <row r="235" spans="1:8" ht="31.5">
      <c r="A235" s="49" t="s">
        <v>267</v>
      </c>
      <c r="B235" s="5" t="s">
        <v>104</v>
      </c>
      <c r="C235" s="5" t="s">
        <v>8</v>
      </c>
      <c r="D235" s="42" t="s">
        <v>191</v>
      </c>
      <c r="E235" s="5" t="s">
        <v>268</v>
      </c>
      <c r="F235" s="20">
        <v>1883.6</v>
      </c>
      <c r="G235" s="20">
        <v>1200</v>
      </c>
      <c r="H235" s="20">
        <v>1200</v>
      </c>
    </row>
    <row r="236" spans="1:8" ht="63">
      <c r="A236" s="18" t="s">
        <v>307</v>
      </c>
      <c r="B236" s="5" t="s">
        <v>104</v>
      </c>
      <c r="C236" s="5" t="s">
        <v>8</v>
      </c>
      <c r="D236" s="42" t="s">
        <v>249</v>
      </c>
      <c r="E236" s="5"/>
      <c r="F236" s="45">
        <f>SUM(F237:F238)</f>
        <v>9032.9</v>
      </c>
      <c r="G236" s="45">
        <f>SUM(G237:G238)</f>
        <v>8200</v>
      </c>
      <c r="H236" s="45">
        <f>SUM(H237:H238)</f>
        <v>8200</v>
      </c>
    </row>
    <row r="237" spans="1:8" ht="34.5" customHeight="1">
      <c r="A237" s="49" t="s">
        <v>265</v>
      </c>
      <c r="B237" s="5" t="s">
        <v>104</v>
      </c>
      <c r="C237" s="5" t="s">
        <v>8</v>
      </c>
      <c r="D237" s="42" t="s">
        <v>249</v>
      </c>
      <c r="E237" s="5" t="s">
        <v>266</v>
      </c>
      <c r="F237" s="45">
        <v>784.9</v>
      </c>
      <c r="G237" s="45">
        <v>784.9</v>
      </c>
      <c r="H237" s="45">
        <v>784.9</v>
      </c>
    </row>
    <row r="238" spans="1:8" ht="47.25">
      <c r="A238" s="49" t="s">
        <v>297</v>
      </c>
      <c r="B238" s="46" t="s">
        <v>104</v>
      </c>
      <c r="C238" s="46" t="s">
        <v>8</v>
      </c>
      <c r="D238" s="46" t="s">
        <v>249</v>
      </c>
      <c r="E238" s="46" t="s">
        <v>304</v>
      </c>
      <c r="F238" s="47">
        <f>8298-50</f>
        <v>8248</v>
      </c>
      <c r="G238" s="47">
        <f>8200-784.9</f>
        <v>7415.1</v>
      </c>
      <c r="H238" s="47">
        <f>8200-784.9</f>
        <v>7415.1</v>
      </c>
    </row>
    <row r="239" spans="1:8" ht="15.75">
      <c r="A239" s="18" t="s">
        <v>107</v>
      </c>
      <c r="B239" s="5" t="s">
        <v>104</v>
      </c>
      <c r="C239" s="5" t="s">
        <v>8</v>
      </c>
      <c r="D239" s="42" t="s">
        <v>192</v>
      </c>
      <c r="E239" s="5"/>
      <c r="F239" s="20">
        <f>SUM(F240:F241)</f>
        <v>7678.499999999999</v>
      </c>
      <c r="G239" s="20">
        <f>SUM(G240:G241)</f>
        <v>5430.8</v>
      </c>
      <c r="H239" s="20">
        <f>SUM(H240:H241)</f>
        <v>5430.8</v>
      </c>
    </row>
    <row r="240" spans="1:8" ht="86.25" customHeight="1">
      <c r="A240" s="49" t="s">
        <v>265</v>
      </c>
      <c r="B240" s="5" t="s">
        <v>104</v>
      </c>
      <c r="C240" s="5" t="s">
        <v>8</v>
      </c>
      <c r="D240" s="5" t="s">
        <v>192</v>
      </c>
      <c r="E240" s="5" t="s">
        <v>266</v>
      </c>
      <c r="F240" s="20">
        <f>5356.2+7+1617.6</f>
        <v>6980.799999999999</v>
      </c>
      <c r="G240" s="20">
        <f>6980.8-2000</f>
        <v>4980.8</v>
      </c>
      <c r="H240" s="20">
        <f>6980.8-2000</f>
        <v>4980.8</v>
      </c>
    </row>
    <row r="241" spans="1:8" ht="31.5">
      <c r="A241" s="49" t="s">
        <v>267</v>
      </c>
      <c r="B241" s="5" t="s">
        <v>104</v>
      </c>
      <c r="C241" s="5" t="s">
        <v>8</v>
      </c>
      <c r="D241" s="5" t="s">
        <v>192</v>
      </c>
      <c r="E241" s="5" t="s">
        <v>268</v>
      </c>
      <c r="F241" s="20">
        <f>314.5+53+9+265+56.2</f>
        <v>697.7</v>
      </c>
      <c r="G241" s="20">
        <v>450</v>
      </c>
      <c r="H241" s="20">
        <v>450</v>
      </c>
    </row>
    <row r="242" spans="1:8" ht="31.5">
      <c r="A242" s="18" t="s">
        <v>321</v>
      </c>
      <c r="B242" s="5" t="s">
        <v>104</v>
      </c>
      <c r="C242" s="5" t="s">
        <v>8</v>
      </c>
      <c r="D242" s="34" t="s">
        <v>159</v>
      </c>
      <c r="E242" s="5"/>
      <c r="F242" s="23">
        <f aca="true" t="shared" si="17" ref="F242:H243">SUM(F243)</f>
        <v>246.2</v>
      </c>
      <c r="G242" s="23">
        <f t="shared" si="17"/>
        <v>196.2</v>
      </c>
      <c r="H242" s="23">
        <f t="shared" si="17"/>
        <v>196.2</v>
      </c>
    </row>
    <row r="243" spans="1:8" ht="15.75">
      <c r="A243" s="18" t="s">
        <v>179</v>
      </c>
      <c r="B243" s="5" t="s">
        <v>104</v>
      </c>
      <c r="C243" s="5" t="s">
        <v>8</v>
      </c>
      <c r="D243" s="5" t="s">
        <v>180</v>
      </c>
      <c r="E243" s="5"/>
      <c r="F243" s="23">
        <f t="shared" si="17"/>
        <v>246.2</v>
      </c>
      <c r="G243" s="23">
        <f t="shared" si="17"/>
        <v>196.2</v>
      </c>
      <c r="H243" s="23">
        <f t="shared" si="17"/>
        <v>196.2</v>
      </c>
    </row>
    <row r="244" spans="1:8" ht="31.5">
      <c r="A244" s="18" t="s">
        <v>259</v>
      </c>
      <c r="B244" s="5" t="s">
        <v>104</v>
      </c>
      <c r="C244" s="5" t="s">
        <v>8</v>
      </c>
      <c r="D244" s="5" t="s">
        <v>193</v>
      </c>
      <c r="E244" s="5"/>
      <c r="F244" s="23">
        <f>SUM(F245,F246)</f>
        <v>246.2</v>
      </c>
      <c r="G244" s="23">
        <f>SUM(G245,G246)</f>
        <v>196.2</v>
      </c>
      <c r="H244" s="23">
        <f>SUM(H245,H246)</f>
        <v>196.2</v>
      </c>
    </row>
    <row r="245" spans="1:8" ht="31.5">
      <c r="A245" s="18" t="s">
        <v>299</v>
      </c>
      <c r="B245" s="5" t="s">
        <v>104</v>
      </c>
      <c r="C245" s="5" t="s">
        <v>8</v>
      </c>
      <c r="D245" s="5" t="s">
        <v>193</v>
      </c>
      <c r="E245" s="5" t="s">
        <v>305</v>
      </c>
      <c r="F245" s="23">
        <f>117.7+78.5</f>
        <v>196.2</v>
      </c>
      <c r="G245" s="23">
        <v>196.2</v>
      </c>
      <c r="H245" s="23">
        <v>196.2</v>
      </c>
    </row>
    <row r="246" spans="1:8" ht="52.5" customHeight="1">
      <c r="A246" s="50" t="s">
        <v>297</v>
      </c>
      <c r="B246" s="5" t="s">
        <v>104</v>
      </c>
      <c r="C246" s="5" t="s">
        <v>8</v>
      </c>
      <c r="D246" s="5" t="s">
        <v>193</v>
      </c>
      <c r="E246" s="5" t="s">
        <v>304</v>
      </c>
      <c r="F246" s="23">
        <v>50</v>
      </c>
      <c r="G246" s="23"/>
      <c r="H246" s="23"/>
    </row>
    <row r="247" spans="1:8" ht="68.25" customHeight="1">
      <c r="A247" s="18" t="s">
        <v>194</v>
      </c>
      <c r="B247" s="5" t="s">
        <v>104</v>
      </c>
      <c r="C247" s="5" t="s">
        <v>8</v>
      </c>
      <c r="D247" s="34" t="s">
        <v>195</v>
      </c>
      <c r="E247" s="5"/>
      <c r="F247" s="20">
        <f aca="true" t="shared" si="18" ref="F247:H248">F248</f>
        <v>22100</v>
      </c>
      <c r="G247" s="20">
        <f t="shared" si="18"/>
        <v>25850</v>
      </c>
      <c r="H247" s="20">
        <f t="shared" si="18"/>
        <v>0</v>
      </c>
    </row>
    <row r="248" spans="1:8" ht="63.75" customHeight="1">
      <c r="A248" s="18" t="s">
        <v>322</v>
      </c>
      <c r="B248" s="5" t="s">
        <v>104</v>
      </c>
      <c r="C248" s="5" t="s">
        <v>8</v>
      </c>
      <c r="D248" s="5" t="s">
        <v>196</v>
      </c>
      <c r="E248" s="5"/>
      <c r="F248" s="20">
        <f t="shared" si="18"/>
        <v>22100</v>
      </c>
      <c r="G248" s="20">
        <f t="shared" si="18"/>
        <v>25850</v>
      </c>
      <c r="H248" s="20">
        <f t="shared" si="18"/>
        <v>0</v>
      </c>
    </row>
    <row r="249" spans="1:8" ht="37.5" customHeight="1">
      <c r="A249" s="18" t="s">
        <v>267</v>
      </c>
      <c r="B249" s="5" t="s">
        <v>104</v>
      </c>
      <c r="C249" s="5" t="s">
        <v>8</v>
      </c>
      <c r="D249" s="5" t="s">
        <v>196</v>
      </c>
      <c r="E249" s="5" t="s">
        <v>268</v>
      </c>
      <c r="F249" s="23">
        <f>4600+17500</f>
        <v>22100</v>
      </c>
      <c r="G249" s="23">
        <f>5350+20500</f>
        <v>25850</v>
      </c>
      <c r="H249" s="23"/>
    </row>
    <row r="250" spans="1:8" s="27" customFormat="1" ht="31.5">
      <c r="A250" s="18" t="s">
        <v>108</v>
      </c>
      <c r="B250" s="5" t="s">
        <v>104</v>
      </c>
      <c r="C250" s="5" t="s">
        <v>11</v>
      </c>
      <c r="D250" s="5"/>
      <c r="E250" s="5"/>
      <c r="F250" s="23">
        <f>SUM(F251)</f>
        <v>3039.0000000000005</v>
      </c>
      <c r="G250" s="23">
        <f>SUM(G251)</f>
        <v>3035.7000000000003</v>
      </c>
      <c r="H250" s="23">
        <f>SUM(H251)</f>
        <v>3035.7000000000003</v>
      </c>
    </row>
    <row r="251" spans="1:8" s="27" customFormat="1" ht="35.25" customHeight="1">
      <c r="A251" s="18" t="s">
        <v>63</v>
      </c>
      <c r="B251" s="5" t="s">
        <v>104</v>
      </c>
      <c r="C251" s="5" t="s">
        <v>11</v>
      </c>
      <c r="D251" s="5" t="s">
        <v>142</v>
      </c>
      <c r="E251" s="5"/>
      <c r="F251" s="23">
        <f>SUM(F252,F254)</f>
        <v>3039.0000000000005</v>
      </c>
      <c r="G251" s="23">
        <f>SUM(G252,G254)</f>
        <v>3035.7000000000003</v>
      </c>
      <c r="H251" s="23">
        <f>SUM(H252,H254)</f>
        <v>3035.7000000000003</v>
      </c>
    </row>
    <row r="252" spans="1:8" s="27" customFormat="1" ht="31.5">
      <c r="A252" s="18" t="s">
        <v>64</v>
      </c>
      <c r="B252" s="5" t="s">
        <v>104</v>
      </c>
      <c r="C252" s="5" t="s">
        <v>11</v>
      </c>
      <c r="D252" s="5" t="s">
        <v>143</v>
      </c>
      <c r="E252" s="5"/>
      <c r="F252" s="23">
        <f>SUM(F253)</f>
        <v>555.9</v>
      </c>
      <c r="G252" s="23">
        <f>SUM(G253)</f>
        <v>555.9</v>
      </c>
      <c r="H252" s="23">
        <f>SUM(H253)</f>
        <v>555.9</v>
      </c>
    </row>
    <row r="253" spans="1:8" s="27" customFormat="1" ht="88.5" customHeight="1">
      <c r="A253" s="49" t="s">
        <v>265</v>
      </c>
      <c r="B253" s="5" t="s">
        <v>104</v>
      </c>
      <c r="C253" s="5" t="s">
        <v>11</v>
      </c>
      <c r="D253" s="5" t="s">
        <v>143</v>
      </c>
      <c r="E253" s="5" t="s">
        <v>266</v>
      </c>
      <c r="F253" s="23">
        <v>555.9</v>
      </c>
      <c r="G253" s="23">
        <v>555.9</v>
      </c>
      <c r="H253" s="23">
        <v>555.9</v>
      </c>
    </row>
    <row r="254" spans="1:8" s="27" customFormat="1" ht="94.5">
      <c r="A254" s="18" t="s">
        <v>109</v>
      </c>
      <c r="B254" s="5" t="s">
        <v>104</v>
      </c>
      <c r="C254" s="5" t="s">
        <v>11</v>
      </c>
      <c r="D254" s="5" t="s">
        <v>197</v>
      </c>
      <c r="E254" s="5"/>
      <c r="F254" s="23">
        <f>SUM(F255:F256)</f>
        <v>2483.1000000000004</v>
      </c>
      <c r="G254" s="23">
        <f>SUM(G255:G256)</f>
        <v>2479.8</v>
      </c>
      <c r="H254" s="23">
        <f>SUM(H255:H256)</f>
        <v>2479.8</v>
      </c>
    </row>
    <row r="255" spans="1:8" s="27" customFormat="1" ht="87.75" customHeight="1">
      <c r="A255" s="49" t="s">
        <v>265</v>
      </c>
      <c r="B255" s="5" t="s">
        <v>104</v>
      </c>
      <c r="C255" s="5" t="s">
        <v>11</v>
      </c>
      <c r="D255" s="5" t="s">
        <v>197</v>
      </c>
      <c r="E255" s="5" t="s">
        <v>266</v>
      </c>
      <c r="F255" s="23">
        <v>2379.8</v>
      </c>
      <c r="G255" s="23">
        <v>2379.8</v>
      </c>
      <c r="H255" s="23">
        <v>2379.8</v>
      </c>
    </row>
    <row r="256" spans="1:8" s="27" customFormat="1" ht="31.5">
      <c r="A256" s="49" t="s">
        <v>267</v>
      </c>
      <c r="B256" s="5" t="s">
        <v>104</v>
      </c>
      <c r="C256" s="5" t="s">
        <v>11</v>
      </c>
      <c r="D256" s="5" t="s">
        <v>197</v>
      </c>
      <c r="E256" s="5" t="s">
        <v>268</v>
      </c>
      <c r="F256" s="23">
        <v>103.3</v>
      </c>
      <c r="G256" s="23">
        <v>100</v>
      </c>
      <c r="H256" s="23">
        <v>100</v>
      </c>
    </row>
    <row r="257" spans="1:8" ht="15.75">
      <c r="A257" s="18" t="s">
        <v>75</v>
      </c>
      <c r="B257" s="5" t="s">
        <v>17</v>
      </c>
      <c r="C257" s="5"/>
      <c r="D257" s="5"/>
      <c r="E257" s="5"/>
      <c r="F257" s="20">
        <f>F258+F263+F300+F313</f>
        <v>24033.58144</v>
      </c>
      <c r="G257" s="20">
        <f>G258+G263+G300+G313</f>
        <v>22294.335680000004</v>
      </c>
      <c r="H257" s="20">
        <f>H258+H263+H300+H313</f>
        <v>22709.080800000003</v>
      </c>
    </row>
    <row r="258" spans="1:8" ht="15.75">
      <c r="A258" s="18" t="s">
        <v>76</v>
      </c>
      <c r="B258" s="5" t="s">
        <v>17</v>
      </c>
      <c r="C258" s="5" t="s">
        <v>8</v>
      </c>
      <c r="D258" s="5"/>
      <c r="E258" s="5"/>
      <c r="F258" s="20">
        <f aca="true" t="shared" si="19" ref="F258:H261">SUM(F259)</f>
        <v>2460</v>
      </c>
      <c r="G258" s="20">
        <f t="shared" si="19"/>
        <v>1800</v>
      </c>
      <c r="H258" s="20">
        <f t="shared" si="19"/>
        <v>2460</v>
      </c>
    </row>
    <row r="259" spans="1:8" ht="31.5">
      <c r="A259" s="18" t="s">
        <v>321</v>
      </c>
      <c r="B259" s="5" t="s">
        <v>17</v>
      </c>
      <c r="C259" s="5" t="s">
        <v>8</v>
      </c>
      <c r="D259" s="5" t="s">
        <v>159</v>
      </c>
      <c r="E259" s="5"/>
      <c r="F259" s="20">
        <f t="shared" si="19"/>
        <v>2460</v>
      </c>
      <c r="G259" s="20">
        <f t="shared" si="19"/>
        <v>1800</v>
      </c>
      <c r="H259" s="20">
        <f t="shared" si="19"/>
        <v>2460</v>
      </c>
    </row>
    <row r="260" spans="1:8" ht="31.5">
      <c r="A260" s="18" t="s">
        <v>160</v>
      </c>
      <c r="B260" s="5" t="s">
        <v>17</v>
      </c>
      <c r="C260" s="5" t="s">
        <v>8</v>
      </c>
      <c r="D260" s="5" t="s">
        <v>161</v>
      </c>
      <c r="E260" s="5"/>
      <c r="F260" s="20">
        <f t="shared" si="19"/>
        <v>2460</v>
      </c>
      <c r="G260" s="20">
        <f t="shared" si="19"/>
        <v>1800</v>
      </c>
      <c r="H260" s="20">
        <f t="shared" si="19"/>
        <v>2460</v>
      </c>
    </row>
    <row r="261" spans="1:8" ht="15.75">
      <c r="A261" s="18" t="s">
        <v>87</v>
      </c>
      <c r="B261" s="5" t="s">
        <v>17</v>
      </c>
      <c r="C261" s="5" t="s">
        <v>8</v>
      </c>
      <c r="D261" s="5" t="s">
        <v>174</v>
      </c>
      <c r="E261" s="5"/>
      <c r="F261" s="20">
        <f t="shared" si="19"/>
        <v>2460</v>
      </c>
      <c r="G261" s="20">
        <f t="shared" si="19"/>
        <v>1800</v>
      </c>
      <c r="H261" s="20">
        <f t="shared" si="19"/>
        <v>2460</v>
      </c>
    </row>
    <row r="262" spans="1:8" ht="31.5">
      <c r="A262" s="50" t="s">
        <v>299</v>
      </c>
      <c r="B262" s="5" t="s">
        <v>17</v>
      </c>
      <c r="C262" s="5" t="s">
        <v>8</v>
      </c>
      <c r="D262" s="5" t="s">
        <v>174</v>
      </c>
      <c r="E262" s="5" t="s">
        <v>305</v>
      </c>
      <c r="F262" s="20">
        <v>2460</v>
      </c>
      <c r="G262" s="20">
        <v>1800</v>
      </c>
      <c r="H262" s="20">
        <v>2460</v>
      </c>
    </row>
    <row r="263" spans="1:8" ht="15.75">
      <c r="A263" s="18" t="s">
        <v>77</v>
      </c>
      <c r="B263" s="5" t="s">
        <v>17</v>
      </c>
      <c r="C263" s="5" t="s">
        <v>10</v>
      </c>
      <c r="D263" s="5"/>
      <c r="E263" s="5"/>
      <c r="F263" s="20">
        <f>SUM(F264,F267,F291,F297)</f>
        <v>1268.58144</v>
      </c>
      <c r="G263" s="20">
        <f>SUM(G264,G267,G291,G297)</f>
        <v>1645.73568</v>
      </c>
      <c r="H263" s="20">
        <f>SUM(H264,H267,H291,H297)</f>
        <v>1931.7808</v>
      </c>
    </row>
    <row r="264" spans="1:8" ht="47.25">
      <c r="A264" s="41" t="s">
        <v>250</v>
      </c>
      <c r="B264" s="5" t="s">
        <v>17</v>
      </c>
      <c r="C264" s="5" t="s">
        <v>10</v>
      </c>
      <c r="D264" s="5" t="s">
        <v>175</v>
      </c>
      <c r="E264" s="5"/>
      <c r="F264" s="20">
        <f aca="true" t="shared" si="20" ref="F264:H265">SUM(F265)</f>
        <v>415.18144</v>
      </c>
      <c r="G264" s="20">
        <f t="shared" si="20"/>
        <v>1104.93568</v>
      </c>
      <c r="H264" s="20">
        <f t="shared" si="20"/>
        <v>1004.7808</v>
      </c>
    </row>
    <row r="265" spans="1:8" ht="39.75" customHeight="1">
      <c r="A265" s="18" t="s">
        <v>176</v>
      </c>
      <c r="B265" s="5" t="s">
        <v>17</v>
      </c>
      <c r="C265" s="5" t="s">
        <v>10</v>
      </c>
      <c r="D265" s="5" t="s">
        <v>177</v>
      </c>
      <c r="E265" s="5"/>
      <c r="F265" s="20">
        <f t="shared" si="20"/>
        <v>415.18144</v>
      </c>
      <c r="G265" s="20">
        <f t="shared" si="20"/>
        <v>1104.93568</v>
      </c>
      <c r="H265" s="20">
        <f t="shared" si="20"/>
        <v>1004.7808</v>
      </c>
    </row>
    <row r="266" spans="1:8" ht="31.5">
      <c r="A266" s="50" t="s">
        <v>299</v>
      </c>
      <c r="B266" s="5" t="s">
        <v>17</v>
      </c>
      <c r="C266" s="5" t="s">
        <v>10</v>
      </c>
      <c r="D266" s="5" t="s">
        <v>177</v>
      </c>
      <c r="E266" s="5" t="s">
        <v>305</v>
      </c>
      <c r="F266" s="20">
        <f>100+315.18144</f>
        <v>415.18144</v>
      </c>
      <c r="G266" s="20">
        <f>100+1004.93568</f>
        <v>1104.93568</v>
      </c>
      <c r="H266" s="20">
        <f>100+904.7808</f>
        <v>1004.7808</v>
      </c>
    </row>
    <row r="267" spans="1:8" ht="31.5">
      <c r="A267" s="18" t="s">
        <v>321</v>
      </c>
      <c r="B267" s="5" t="s">
        <v>17</v>
      </c>
      <c r="C267" s="5" t="s">
        <v>10</v>
      </c>
      <c r="D267" s="5" t="s">
        <v>159</v>
      </c>
      <c r="E267" s="5"/>
      <c r="F267" s="20">
        <f>SUM(F268,F283,F286)</f>
        <v>654.9</v>
      </c>
      <c r="G267" s="20">
        <f>SUM(G268,G283,G286)</f>
        <v>435</v>
      </c>
      <c r="H267" s="20">
        <f>SUM(H268,H283,H286)</f>
        <v>840</v>
      </c>
    </row>
    <row r="268" spans="1:8" ht="31.5">
      <c r="A268" s="18" t="s">
        <v>130</v>
      </c>
      <c r="B268" s="5" t="s">
        <v>17</v>
      </c>
      <c r="C268" s="5" t="s">
        <v>10</v>
      </c>
      <c r="D268" s="5" t="s">
        <v>178</v>
      </c>
      <c r="E268" s="5"/>
      <c r="F268" s="20">
        <f>SUM(F269,F271,F273,F275,F277,F279,F281)</f>
        <v>254.9</v>
      </c>
      <c r="G268" s="20">
        <f>SUM(G269,G271,G273,G275,G277,G279,G281)</f>
        <v>195</v>
      </c>
      <c r="H268" s="20">
        <f>SUM(H269,H271,H273,H275,H277,H279,H281)</f>
        <v>370</v>
      </c>
    </row>
    <row r="269" spans="1:8" ht="31.5">
      <c r="A269" s="18" t="s">
        <v>88</v>
      </c>
      <c r="B269" s="5" t="s">
        <v>17</v>
      </c>
      <c r="C269" s="5" t="s">
        <v>10</v>
      </c>
      <c r="D269" s="5" t="s">
        <v>251</v>
      </c>
      <c r="E269" s="5"/>
      <c r="F269" s="20">
        <f>SUM(F270)</f>
        <v>50</v>
      </c>
      <c r="G269" s="20">
        <f>SUM(G270)</f>
        <v>20</v>
      </c>
      <c r="H269" s="20">
        <f>SUM(H270)</f>
        <v>50</v>
      </c>
    </row>
    <row r="270" spans="1:8" ht="31.5">
      <c r="A270" s="50" t="s">
        <v>299</v>
      </c>
      <c r="B270" s="5" t="s">
        <v>17</v>
      </c>
      <c r="C270" s="5" t="s">
        <v>10</v>
      </c>
      <c r="D270" s="5" t="s">
        <v>251</v>
      </c>
      <c r="E270" s="5" t="s">
        <v>305</v>
      </c>
      <c r="F270" s="20">
        <v>50</v>
      </c>
      <c r="G270" s="20">
        <v>20</v>
      </c>
      <c r="H270" s="20">
        <v>50</v>
      </c>
    </row>
    <row r="271" spans="1:8" ht="30" customHeight="1">
      <c r="A271" s="18" t="s">
        <v>89</v>
      </c>
      <c r="B271" s="5" t="s">
        <v>17</v>
      </c>
      <c r="C271" s="5" t="s">
        <v>10</v>
      </c>
      <c r="D271" s="5" t="s">
        <v>252</v>
      </c>
      <c r="E271" s="5"/>
      <c r="F271" s="20">
        <f>SUM(F272)</f>
        <v>30</v>
      </c>
      <c r="G271" s="20">
        <f>SUM(G272)</f>
        <v>30</v>
      </c>
      <c r="H271" s="20">
        <f>SUM(H272)</f>
        <v>70</v>
      </c>
    </row>
    <row r="272" spans="1:8" ht="31.5">
      <c r="A272" s="50" t="s">
        <v>299</v>
      </c>
      <c r="B272" s="5" t="s">
        <v>17</v>
      </c>
      <c r="C272" s="5" t="s">
        <v>10</v>
      </c>
      <c r="D272" s="5" t="s">
        <v>252</v>
      </c>
      <c r="E272" s="5" t="s">
        <v>305</v>
      </c>
      <c r="F272" s="19">
        <v>30</v>
      </c>
      <c r="G272" s="19">
        <v>30</v>
      </c>
      <c r="H272" s="19">
        <v>70</v>
      </c>
    </row>
    <row r="273" spans="1:8" ht="15.75">
      <c r="A273" s="18" t="s">
        <v>90</v>
      </c>
      <c r="B273" s="5" t="s">
        <v>17</v>
      </c>
      <c r="C273" s="5" t="s">
        <v>10</v>
      </c>
      <c r="D273" s="5" t="s">
        <v>253</v>
      </c>
      <c r="E273" s="5"/>
      <c r="F273" s="19">
        <f>SUM(F274)</f>
        <v>30</v>
      </c>
      <c r="G273" s="19">
        <f>SUM(G274)</f>
        <v>25</v>
      </c>
      <c r="H273" s="19">
        <v>50</v>
      </c>
    </row>
    <row r="274" spans="1:8" ht="31.5">
      <c r="A274" s="50" t="s">
        <v>267</v>
      </c>
      <c r="B274" s="5" t="s">
        <v>17</v>
      </c>
      <c r="C274" s="5" t="s">
        <v>10</v>
      </c>
      <c r="D274" s="5" t="s">
        <v>253</v>
      </c>
      <c r="E274" s="5" t="s">
        <v>268</v>
      </c>
      <c r="F274" s="19">
        <v>30</v>
      </c>
      <c r="G274" s="19">
        <v>25</v>
      </c>
      <c r="H274" s="19">
        <v>30</v>
      </c>
    </row>
    <row r="275" spans="1:8" ht="31.5">
      <c r="A275" s="18" t="s">
        <v>91</v>
      </c>
      <c r="B275" s="5" t="s">
        <v>17</v>
      </c>
      <c r="C275" s="5" t="s">
        <v>10</v>
      </c>
      <c r="D275" s="5" t="s">
        <v>254</v>
      </c>
      <c r="E275" s="5"/>
      <c r="F275" s="19">
        <f>SUM(F276)</f>
        <v>70</v>
      </c>
      <c r="G275" s="19">
        <f>SUM(G276)</f>
        <v>50</v>
      </c>
      <c r="H275" s="19">
        <f>SUM(H276)</f>
        <v>70</v>
      </c>
    </row>
    <row r="276" spans="1:8" ht="31.5">
      <c r="A276" s="50" t="s">
        <v>267</v>
      </c>
      <c r="B276" s="5" t="s">
        <v>17</v>
      </c>
      <c r="C276" s="5" t="s">
        <v>10</v>
      </c>
      <c r="D276" s="5" t="s">
        <v>254</v>
      </c>
      <c r="E276" s="5" t="s">
        <v>268</v>
      </c>
      <c r="F276" s="19">
        <v>70</v>
      </c>
      <c r="G276" s="19">
        <v>50</v>
      </c>
      <c r="H276" s="19">
        <v>70</v>
      </c>
    </row>
    <row r="277" spans="1:8" ht="31.5">
      <c r="A277" s="39" t="s">
        <v>232</v>
      </c>
      <c r="B277" s="5" t="s">
        <v>17</v>
      </c>
      <c r="C277" s="5" t="s">
        <v>10</v>
      </c>
      <c r="D277" s="34" t="s">
        <v>255</v>
      </c>
      <c r="E277" s="5"/>
      <c r="F277" s="19">
        <f>SUM(F278)</f>
        <v>20</v>
      </c>
      <c r="G277" s="19">
        <f>SUM(G278)</f>
        <v>20</v>
      </c>
      <c r="H277" s="19">
        <f>SUM(H278)</f>
        <v>50</v>
      </c>
    </row>
    <row r="278" spans="1:8" ht="31.5">
      <c r="A278" s="50" t="s">
        <v>299</v>
      </c>
      <c r="B278" s="5" t="s">
        <v>17</v>
      </c>
      <c r="C278" s="5" t="s">
        <v>10</v>
      </c>
      <c r="D278" s="34" t="s">
        <v>255</v>
      </c>
      <c r="E278" s="5" t="s">
        <v>305</v>
      </c>
      <c r="F278" s="19">
        <v>20</v>
      </c>
      <c r="G278" s="19">
        <v>20</v>
      </c>
      <c r="H278" s="19">
        <v>50</v>
      </c>
    </row>
    <row r="279" spans="1:8" ht="31.5">
      <c r="A279" s="33" t="s">
        <v>220</v>
      </c>
      <c r="B279" s="5" t="s">
        <v>17</v>
      </c>
      <c r="C279" s="5" t="s">
        <v>10</v>
      </c>
      <c r="D279" s="34" t="s">
        <v>256</v>
      </c>
      <c r="E279" s="5"/>
      <c r="F279" s="19">
        <f>SUM(F280)</f>
        <v>20</v>
      </c>
      <c r="G279" s="19">
        <f>SUM(G280)</f>
        <v>20</v>
      </c>
      <c r="H279" s="19">
        <f>SUM(H280)</f>
        <v>50</v>
      </c>
    </row>
    <row r="280" spans="1:8" ht="31.5">
      <c r="A280" s="54" t="s">
        <v>299</v>
      </c>
      <c r="B280" s="5" t="s">
        <v>17</v>
      </c>
      <c r="C280" s="5" t="s">
        <v>10</v>
      </c>
      <c r="D280" s="34" t="s">
        <v>256</v>
      </c>
      <c r="E280" s="5" t="s">
        <v>305</v>
      </c>
      <c r="F280" s="19">
        <v>20</v>
      </c>
      <c r="G280" s="19">
        <v>20</v>
      </c>
      <c r="H280" s="19">
        <v>50</v>
      </c>
    </row>
    <row r="281" spans="1:8" ht="31.5">
      <c r="A281" s="49" t="s">
        <v>308</v>
      </c>
      <c r="B281" s="53" t="s">
        <v>17</v>
      </c>
      <c r="C281" s="53" t="s">
        <v>10</v>
      </c>
      <c r="D281" s="53" t="s">
        <v>309</v>
      </c>
      <c r="E281" s="5"/>
      <c r="F281" s="19">
        <f>F282</f>
        <v>34.9</v>
      </c>
      <c r="G281" s="19">
        <f>G282</f>
        <v>30</v>
      </c>
      <c r="H281" s="19">
        <f>H282</f>
        <v>30</v>
      </c>
    </row>
    <row r="282" spans="1:8" ht="31.5">
      <c r="A282" s="50" t="s">
        <v>267</v>
      </c>
      <c r="B282" s="51" t="s">
        <v>17</v>
      </c>
      <c r="C282" s="51" t="s">
        <v>10</v>
      </c>
      <c r="D282" s="51" t="s">
        <v>309</v>
      </c>
      <c r="E282" s="5" t="s">
        <v>268</v>
      </c>
      <c r="F282" s="19">
        <v>34.9</v>
      </c>
      <c r="G282" s="19">
        <v>30</v>
      </c>
      <c r="H282" s="19">
        <v>30</v>
      </c>
    </row>
    <row r="283" spans="1:8" ht="15.75">
      <c r="A283" s="18" t="s">
        <v>179</v>
      </c>
      <c r="B283" s="5" t="s">
        <v>17</v>
      </c>
      <c r="C283" s="5" t="s">
        <v>10</v>
      </c>
      <c r="D283" s="5" t="s">
        <v>180</v>
      </c>
      <c r="E283" s="5"/>
      <c r="F283" s="19">
        <f>SUM(F284,)</f>
        <v>200</v>
      </c>
      <c r="G283" s="19">
        <f>SUM(G284,)</f>
        <v>100</v>
      </c>
      <c r="H283" s="19">
        <f>SUM(H284,)</f>
        <v>300</v>
      </c>
    </row>
    <row r="284" spans="1:8" ht="31.5">
      <c r="A284" s="18" t="s">
        <v>92</v>
      </c>
      <c r="B284" s="5" t="s">
        <v>17</v>
      </c>
      <c r="C284" s="5" t="s">
        <v>10</v>
      </c>
      <c r="D284" s="5" t="s">
        <v>181</v>
      </c>
      <c r="E284" s="5"/>
      <c r="F284" s="19">
        <f>SUM(F285)</f>
        <v>200</v>
      </c>
      <c r="G284" s="19">
        <f>SUM(G285)</f>
        <v>100</v>
      </c>
      <c r="H284" s="19">
        <f>SUM(H285)</f>
        <v>300</v>
      </c>
    </row>
    <row r="285" spans="1:8" ht="31.5">
      <c r="A285" s="50" t="s">
        <v>299</v>
      </c>
      <c r="B285" s="5" t="s">
        <v>17</v>
      </c>
      <c r="C285" s="5" t="s">
        <v>10</v>
      </c>
      <c r="D285" s="5" t="s">
        <v>181</v>
      </c>
      <c r="E285" s="5" t="s">
        <v>305</v>
      </c>
      <c r="F285" s="19">
        <v>200</v>
      </c>
      <c r="G285" s="19">
        <v>100</v>
      </c>
      <c r="H285" s="19">
        <v>300</v>
      </c>
    </row>
    <row r="286" spans="1:8" ht="31.5">
      <c r="A286" s="18" t="s">
        <v>160</v>
      </c>
      <c r="B286" s="5" t="s">
        <v>17</v>
      </c>
      <c r="C286" s="5" t="s">
        <v>10</v>
      </c>
      <c r="D286" s="5" t="s">
        <v>161</v>
      </c>
      <c r="E286" s="5"/>
      <c r="F286" s="20">
        <f>SUM(F287,F289)</f>
        <v>200</v>
      </c>
      <c r="G286" s="20">
        <f>SUM(G287,G289)</f>
        <v>140</v>
      </c>
      <c r="H286" s="20">
        <f>SUM(H287,H289)</f>
        <v>170</v>
      </c>
    </row>
    <row r="287" spans="1:8" ht="31.5">
      <c r="A287" s="18" t="s">
        <v>117</v>
      </c>
      <c r="B287" s="5" t="s">
        <v>17</v>
      </c>
      <c r="C287" s="5" t="s">
        <v>10</v>
      </c>
      <c r="D287" s="5" t="s">
        <v>182</v>
      </c>
      <c r="E287" s="5"/>
      <c r="F287" s="20">
        <f>SUM(F288)</f>
        <v>150</v>
      </c>
      <c r="G287" s="20">
        <f>SUM(G288)</f>
        <v>100</v>
      </c>
      <c r="H287" s="20">
        <f>SUM(H288)</f>
        <v>100</v>
      </c>
    </row>
    <row r="288" spans="1:9" ht="31.5">
      <c r="A288" s="50" t="s">
        <v>299</v>
      </c>
      <c r="B288" s="5" t="s">
        <v>17</v>
      </c>
      <c r="C288" s="5" t="s">
        <v>10</v>
      </c>
      <c r="D288" s="5" t="s">
        <v>182</v>
      </c>
      <c r="E288" s="5" t="s">
        <v>305</v>
      </c>
      <c r="F288" s="20">
        <v>150</v>
      </c>
      <c r="G288" s="20">
        <v>100</v>
      </c>
      <c r="H288" s="20">
        <v>100</v>
      </c>
      <c r="I288" s="35"/>
    </row>
    <row r="289" spans="1:8" ht="31.5">
      <c r="A289" s="18" t="s">
        <v>93</v>
      </c>
      <c r="B289" s="5" t="s">
        <v>17</v>
      </c>
      <c r="C289" s="5" t="s">
        <v>10</v>
      </c>
      <c r="D289" s="5" t="s">
        <v>183</v>
      </c>
      <c r="E289" s="5"/>
      <c r="F289" s="20">
        <f>SUM(F290)</f>
        <v>50</v>
      </c>
      <c r="G289" s="20">
        <f>SUM(G290)</f>
        <v>40</v>
      </c>
      <c r="H289" s="20">
        <f>SUM(H290)</f>
        <v>70</v>
      </c>
    </row>
    <row r="290" spans="1:8" ht="31.5">
      <c r="A290" s="54" t="s">
        <v>267</v>
      </c>
      <c r="B290" s="5" t="s">
        <v>17</v>
      </c>
      <c r="C290" s="5" t="s">
        <v>10</v>
      </c>
      <c r="D290" s="5" t="s">
        <v>183</v>
      </c>
      <c r="E290" s="5" t="s">
        <v>268</v>
      </c>
      <c r="F290" s="20">
        <v>50</v>
      </c>
      <c r="G290" s="20">
        <v>40</v>
      </c>
      <c r="H290" s="20">
        <v>70</v>
      </c>
    </row>
    <row r="291" spans="1:8" ht="63">
      <c r="A291" s="18" t="s">
        <v>318</v>
      </c>
      <c r="B291" s="5" t="s">
        <v>17</v>
      </c>
      <c r="C291" s="5" t="s">
        <v>10</v>
      </c>
      <c r="D291" s="5" t="s">
        <v>199</v>
      </c>
      <c r="E291" s="5"/>
      <c r="F291" s="29">
        <f>SUM(F292,F295,)</f>
        <v>164.29999999999998</v>
      </c>
      <c r="G291" s="29">
        <f>SUM(G292,G295,)</f>
        <v>105.8</v>
      </c>
      <c r="H291" s="29">
        <f>SUM(H292,H295,)</f>
        <v>87</v>
      </c>
    </row>
    <row r="292" spans="1:8" ht="98.25" customHeight="1">
      <c r="A292" s="24" t="s">
        <v>310</v>
      </c>
      <c r="B292" s="5" t="s">
        <v>17</v>
      </c>
      <c r="C292" s="5" t="s">
        <v>10</v>
      </c>
      <c r="D292" s="5" t="s">
        <v>213</v>
      </c>
      <c r="E292" s="5"/>
      <c r="F292" s="29">
        <f>SUM(F293:F294)</f>
        <v>134.29999999999998</v>
      </c>
      <c r="G292" s="29">
        <f>SUM(G293:G294)</f>
        <v>105.8</v>
      </c>
      <c r="H292" s="29">
        <f>SUM(H293:H294)</f>
        <v>87</v>
      </c>
    </row>
    <row r="293" spans="1:8" ht="36.75" customHeight="1">
      <c r="A293" s="18" t="s">
        <v>80</v>
      </c>
      <c r="B293" s="5" t="s">
        <v>17</v>
      </c>
      <c r="C293" s="5" t="s">
        <v>10</v>
      </c>
      <c r="D293" s="5" t="s">
        <v>213</v>
      </c>
      <c r="E293" s="5" t="s">
        <v>268</v>
      </c>
      <c r="F293" s="29">
        <v>0.7</v>
      </c>
      <c r="G293" s="30">
        <v>0.7</v>
      </c>
      <c r="H293" s="30">
        <v>0.7</v>
      </c>
    </row>
    <row r="294" spans="1:8" ht="31.5">
      <c r="A294" s="50" t="s">
        <v>299</v>
      </c>
      <c r="B294" s="5" t="s">
        <v>17</v>
      </c>
      <c r="C294" s="5" t="s">
        <v>10</v>
      </c>
      <c r="D294" s="5" t="s">
        <v>213</v>
      </c>
      <c r="E294" s="5" t="s">
        <v>305</v>
      </c>
      <c r="F294" s="29">
        <v>133.6</v>
      </c>
      <c r="G294" s="30">
        <v>105.1</v>
      </c>
      <c r="H294" s="30">
        <v>86.3</v>
      </c>
    </row>
    <row r="295" spans="1:8" ht="15.75">
      <c r="A295" s="18" t="s">
        <v>135</v>
      </c>
      <c r="B295" s="5" t="s">
        <v>17</v>
      </c>
      <c r="C295" s="5" t="s">
        <v>10</v>
      </c>
      <c r="D295" s="5" t="s">
        <v>214</v>
      </c>
      <c r="E295" s="5"/>
      <c r="F295" s="29">
        <f>F296</f>
        <v>30</v>
      </c>
      <c r="G295" s="29">
        <f>G296</f>
        <v>0</v>
      </c>
      <c r="H295" s="29">
        <f>H296</f>
        <v>0</v>
      </c>
    </row>
    <row r="296" spans="1:8" ht="47.25">
      <c r="A296" s="50" t="s">
        <v>297</v>
      </c>
      <c r="B296" s="5" t="s">
        <v>17</v>
      </c>
      <c r="C296" s="5" t="s">
        <v>10</v>
      </c>
      <c r="D296" s="5" t="s">
        <v>214</v>
      </c>
      <c r="E296" s="5" t="s">
        <v>304</v>
      </c>
      <c r="F296" s="29">
        <v>30</v>
      </c>
      <c r="G296" s="30"/>
      <c r="H296" s="30"/>
    </row>
    <row r="297" spans="1:8" ht="63">
      <c r="A297" s="18" t="s">
        <v>194</v>
      </c>
      <c r="B297" s="5" t="s">
        <v>17</v>
      </c>
      <c r="C297" s="5" t="s">
        <v>10</v>
      </c>
      <c r="D297" s="5" t="s">
        <v>195</v>
      </c>
      <c r="E297" s="5"/>
      <c r="F297" s="23">
        <f aca="true" t="shared" si="21" ref="F297:H298">SUM(F298)</f>
        <v>34.2</v>
      </c>
      <c r="G297" s="23">
        <f t="shared" si="21"/>
        <v>0</v>
      </c>
      <c r="H297" s="23">
        <f t="shared" si="21"/>
        <v>0</v>
      </c>
    </row>
    <row r="298" spans="1:8" ht="173.25" customHeight="1">
      <c r="A298" s="24" t="s">
        <v>334</v>
      </c>
      <c r="B298" s="5" t="s">
        <v>17</v>
      </c>
      <c r="C298" s="5" t="s">
        <v>10</v>
      </c>
      <c r="D298" s="5" t="s">
        <v>198</v>
      </c>
      <c r="E298" s="5"/>
      <c r="F298" s="23">
        <f t="shared" si="21"/>
        <v>34.2</v>
      </c>
      <c r="G298" s="23">
        <f t="shared" si="21"/>
        <v>0</v>
      </c>
      <c r="H298" s="23">
        <f t="shared" si="21"/>
        <v>0</v>
      </c>
    </row>
    <row r="299" spans="1:8" ht="54" customHeight="1">
      <c r="A299" s="50" t="s">
        <v>297</v>
      </c>
      <c r="B299" s="5" t="s">
        <v>17</v>
      </c>
      <c r="C299" s="5" t="s">
        <v>10</v>
      </c>
      <c r="D299" s="5" t="s">
        <v>198</v>
      </c>
      <c r="E299" s="5" t="s">
        <v>304</v>
      </c>
      <c r="F299" s="23">
        <v>34.2</v>
      </c>
      <c r="G299" s="23"/>
      <c r="H299" s="23"/>
    </row>
    <row r="300" spans="1:8" ht="15.75">
      <c r="A300" s="18" t="s">
        <v>116</v>
      </c>
      <c r="B300" s="5" t="s">
        <v>17</v>
      </c>
      <c r="C300" s="5" t="s">
        <v>11</v>
      </c>
      <c r="D300" s="5"/>
      <c r="E300" s="5"/>
      <c r="F300" s="29">
        <f>SUM(F301,F308)</f>
        <v>19372.6</v>
      </c>
      <c r="G300" s="29">
        <f>SUM(G301,G308)</f>
        <v>17406.2</v>
      </c>
      <c r="H300" s="29">
        <f>SUM(H301,H308)</f>
        <v>17474.9</v>
      </c>
    </row>
    <row r="301" spans="1:8" ht="31.5">
      <c r="A301" s="18" t="s">
        <v>63</v>
      </c>
      <c r="B301" s="5" t="s">
        <v>17</v>
      </c>
      <c r="C301" s="5" t="s">
        <v>11</v>
      </c>
      <c r="D301" s="5" t="s">
        <v>142</v>
      </c>
      <c r="E301" s="5"/>
      <c r="F301" s="29">
        <f>SUM(F302,F305,)</f>
        <v>18206.199999999997</v>
      </c>
      <c r="G301" s="29">
        <f>SUM(G302,G305,)</f>
        <v>16637.8</v>
      </c>
      <c r="H301" s="29">
        <f>SUM(H302,H305,)</f>
        <v>16627.9</v>
      </c>
    </row>
    <row r="302" spans="1:8" ht="183.75" customHeight="1">
      <c r="A302" s="22" t="s">
        <v>311</v>
      </c>
      <c r="B302" s="5" t="s">
        <v>17</v>
      </c>
      <c r="C302" s="5" t="s">
        <v>11</v>
      </c>
      <c r="D302" s="5" t="s">
        <v>215</v>
      </c>
      <c r="E302" s="5"/>
      <c r="F302" s="29">
        <f>SUM(F303:F304)</f>
        <v>404</v>
      </c>
      <c r="G302" s="29">
        <f>SUM(G303:G304)</f>
        <v>364.2</v>
      </c>
      <c r="H302" s="29">
        <f>SUM(H303:H304)</f>
        <v>364.2</v>
      </c>
    </row>
    <row r="303" spans="1:8" ht="37.5" customHeight="1">
      <c r="A303" s="18" t="s">
        <v>80</v>
      </c>
      <c r="B303" s="5" t="s">
        <v>17</v>
      </c>
      <c r="C303" s="5" t="s">
        <v>11</v>
      </c>
      <c r="D303" s="5" t="s">
        <v>215</v>
      </c>
      <c r="E303" s="34" t="s">
        <v>268</v>
      </c>
      <c r="F303" s="29">
        <v>2</v>
      </c>
      <c r="G303" s="29">
        <v>2</v>
      </c>
      <c r="H303" s="29">
        <v>2</v>
      </c>
    </row>
    <row r="304" spans="1:8" ht="31.5">
      <c r="A304" s="50" t="s">
        <v>299</v>
      </c>
      <c r="B304" s="5" t="s">
        <v>17</v>
      </c>
      <c r="C304" s="5" t="s">
        <v>11</v>
      </c>
      <c r="D304" s="5" t="s">
        <v>215</v>
      </c>
      <c r="E304" s="5" t="s">
        <v>305</v>
      </c>
      <c r="F304" s="29">
        <v>402</v>
      </c>
      <c r="G304" s="29">
        <v>362.2</v>
      </c>
      <c r="H304" s="29">
        <v>362.2</v>
      </c>
    </row>
    <row r="305" spans="1:8" ht="110.25">
      <c r="A305" s="18" t="s">
        <v>320</v>
      </c>
      <c r="B305" s="5" t="s">
        <v>17</v>
      </c>
      <c r="C305" s="5" t="s">
        <v>11</v>
      </c>
      <c r="D305" s="5" t="s">
        <v>216</v>
      </c>
      <c r="E305" s="5"/>
      <c r="F305" s="29">
        <f>SUM(F306:F307)</f>
        <v>17802.199999999997</v>
      </c>
      <c r="G305" s="29">
        <f>SUM(G306:G307)</f>
        <v>16273.6</v>
      </c>
      <c r="H305" s="29">
        <f>SUM(H306:H307)</f>
        <v>16263.7</v>
      </c>
    </row>
    <row r="306" spans="1:8" ht="39" customHeight="1">
      <c r="A306" s="18" t="s">
        <v>80</v>
      </c>
      <c r="B306" s="5" t="s">
        <v>17</v>
      </c>
      <c r="C306" s="5" t="s">
        <v>11</v>
      </c>
      <c r="D306" s="5" t="s">
        <v>216</v>
      </c>
      <c r="E306" s="5" t="s">
        <v>268</v>
      </c>
      <c r="F306" s="29">
        <v>88.6</v>
      </c>
      <c r="G306" s="29">
        <v>88.6</v>
      </c>
      <c r="H306" s="29">
        <v>88.6</v>
      </c>
    </row>
    <row r="307" spans="1:8" ht="31.5">
      <c r="A307" s="50" t="s">
        <v>299</v>
      </c>
      <c r="B307" s="5" t="s">
        <v>17</v>
      </c>
      <c r="C307" s="5" t="s">
        <v>11</v>
      </c>
      <c r="D307" s="5" t="s">
        <v>216</v>
      </c>
      <c r="E307" s="5" t="s">
        <v>305</v>
      </c>
      <c r="F307" s="29">
        <v>17713.6</v>
      </c>
      <c r="G307" s="29">
        <v>16185</v>
      </c>
      <c r="H307" s="29">
        <v>16175.1</v>
      </c>
    </row>
    <row r="308" spans="1:8" ht="63">
      <c r="A308" s="18" t="s">
        <v>318</v>
      </c>
      <c r="B308" s="5" t="s">
        <v>17</v>
      </c>
      <c r="C308" s="5" t="s">
        <v>11</v>
      </c>
      <c r="D308" s="5" t="s">
        <v>199</v>
      </c>
      <c r="E308" s="5"/>
      <c r="F308" s="29">
        <f>SUM(F309)</f>
        <v>1166.4</v>
      </c>
      <c r="G308" s="29">
        <f>SUM(G309)</f>
        <v>768.4000000000001</v>
      </c>
      <c r="H308" s="29">
        <f>SUM(H309)</f>
        <v>847</v>
      </c>
    </row>
    <row r="309" spans="1:8" ht="150.75" customHeight="1">
      <c r="A309" s="22" t="s">
        <v>312</v>
      </c>
      <c r="B309" s="5" t="s">
        <v>17</v>
      </c>
      <c r="C309" s="5" t="s">
        <v>11</v>
      </c>
      <c r="D309" s="5" t="s">
        <v>217</v>
      </c>
      <c r="E309" s="5"/>
      <c r="F309" s="29">
        <f>SUM(F310:F312)</f>
        <v>1166.4</v>
      </c>
      <c r="G309" s="29">
        <f>SUM(G310:G312)</f>
        <v>768.4000000000001</v>
      </c>
      <c r="H309" s="29">
        <f>SUM(H310:H312)</f>
        <v>847</v>
      </c>
    </row>
    <row r="310" spans="1:8" ht="42" customHeight="1">
      <c r="A310" s="18" t="s">
        <v>80</v>
      </c>
      <c r="B310" s="5" t="s">
        <v>17</v>
      </c>
      <c r="C310" s="5" t="s">
        <v>11</v>
      </c>
      <c r="D310" s="5" t="s">
        <v>217</v>
      </c>
      <c r="E310" s="5" t="s">
        <v>268</v>
      </c>
      <c r="F310" s="29">
        <v>5.8</v>
      </c>
      <c r="G310" s="29">
        <v>5.8</v>
      </c>
      <c r="H310" s="29">
        <v>5.8</v>
      </c>
    </row>
    <row r="311" spans="1:8" ht="36" customHeight="1">
      <c r="A311" s="49" t="s">
        <v>299</v>
      </c>
      <c r="B311" s="5" t="s">
        <v>17</v>
      </c>
      <c r="C311" s="5" t="s">
        <v>11</v>
      </c>
      <c r="D311" s="5" t="s">
        <v>217</v>
      </c>
      <c r="E311" s="5" t="s">
        <v>305</v>
      </c>
      <c r="F311" s="29">
        <v>680</v>
      </c>
      <c r="G311" s="29">
        <v>412.6</v>
      </c>
      <c r="H311" s="30">
        <v>491.2</v>
      </c>
    </row>
    <row r="312" spans="1:8" ht="39" customHeight="1">
      <c r="A312" s="49" t="s">
        <v>297</v>
      </c>
      <c r="B312" s="5" t="s">
        <v>17</v>
      </c>
      <c r="C312" s="5" t="s">
        <v>11</v>
      </c>
      <c r="D312" s="5" t="s">
        <v>217</v>
      </c>
      <c r="E312" s="5" t="s">
        <v>304</v>
      </c>
      <c r="F312" s="29">
        <v>480.6</v>
      </c>
      <c r="G312" s="29">
        <v>350</v>
      </c>
      <c r="H312" s="29">
        <v>350</v>
      </c>
    </row>
    <row r="313" spans="1:8" ht="25.5" customHeight="1">
      <c r="A313" s="18" t="s">
        <v>136</v>
      </c>
      <c r="B313" s="5" t="s">
        <v>17</v>
      </c>
      <c r="C313" s="5" t="s">
        <v>96</v>
      </c>
      <c r="D313" s="5"/>
      <c r="E313" s="5"/>
      <c r="F313" s="29">
        <f>F314</f>
        <v>932.4</v>
      </c>
      <c r="G313" s="29">
        <f>G314</f>
        <v>1442.4</v>
      </c>
      <c r="H313" s="29">
        <f>H314</f>
        <v>842.4</v>
      </c>
    </row>
    <row r="314" spans="1:8" ht="34.5" customHeight="1">
      <c r="A314" s="18" t="s">
        <v>63</v>
      </c>
      <c r="B314" s="5" t="s">
        <v>17</v>
      </c>
      <c r="C314" s="5" t="s">
        <v>96</v>
      </c>
      <c r="D314" s="5" t="s">
        <v>142</v>
      </c>
      <c r="E314" s="5"/>
      <c r="F314" s="29">
        <f>F315+F318</f>
        <v>932.4</v>
      </c>
      <c r="G314" s="29">
        <f>G315+G318</f>
        <v>1442.4</v>
      </c>
      <c r="H314" s="29">
        <f>H315+H318</f>
        <v>842.4</v>
      </c>
    </row>
    <row r="315" spans="1:8" ht="59.25" customHeight="1">
      <c r="A315" s="18" t="s">
        <v>313</v>
      </c>
      <c r="B315" s="5" t="s">
        <v>17</v>
      </c>
      <c r="C315" s="5" t="s">
        <v>96</v>
      </c>
      <c r="D315" s="5" t="s">
        <v>218</v>
      </c>
      <c r="E315" s="5"/>
      <c r="F315" s="29">
        <f>F316+F317</f>
        <v>932.4</v>
      </c>
      <c r="G315" s="29">
        <f>G316+G317</f>
        <v>842.4</v>
      </c>
      <c r="H315" s="29">
        <f>H316+H317</f>
        <v>842.4</v>
      </c>
    </row>
    <row r="316" spans="1:8" ht="22.5" customHeight="1">
      <c r="A316" s="18" t="s">
        <v>127</v>
      </c>
      <c r="B316" s="5" t="s">
        <v>17</v>
      </c>
      <c r="C316" s="5" t="s">
        <v>96</v>
      </c>
      <c r="D316" s="5" t="s">
        <v>218</v>
      </c>
      <c r="E316" s="5" t="s">
        <v>266</v>
      </c>
      <c r="F316" s="29">
        <v>791.4</v>
      </c>
      <c r="G316" s="29">
        <v>782.4</v>
      </c>
      <c r="H316" s="29">
        <v>782.4</v>
      </c>
    </row>
    <row r="317" spans="1:8" ht="36.75" customHeight="1">
      <c r="A317" s="18" t="s">
        <v>80</v>
      </c>
      <c r="B317" s="5" t="s">
        <v>17</v>
      </c>
      <c r="C317" s="5" t="s">
        <v>96</v>
      </c>
      <c r="D317" s="5" t="s">
        <v>218</v>
      </c>
      <c r="E317" s="5" t="s">
        <v>268</v>
      </c>
      <c r="F317" s="29">
        <v>141</v>
      </c>
      <c r="G317" s="29">
        <v>60</v>
      </c>
      <c r="H317" s="29">
        <v>60</v>
      </c>
    </row>
    <row r="318" spans="1:8" ht="66" customHeight="1">
      <c r="A318" s="33" t="s">
        <v>317</v>
      </c>
      <c r="B318" s="5" t="s">
        <v>17</v>
      </c>
      <c r="C318" s="5" t="s">
        <v>96</v>
      </c>
      <c r="D318" s="5" t="s">
        <v>314</v>
      </c>
      <c r="E318" s="5"/>
      <c r="F318" s="20">
        <f>F319</f>
        <v>0</v>
      </c>
      <c r="G318" s="20">
        <f>G319</f>
        <v>600</v>
      </c>
      <c r="H318" s="20">
        <f>H319</f>
        <v>0</v>
      </c>
    </row>
    <row r="319" spans="1:8" ht="40.5" customHeight="1">
      <c r="A319" s="18" t="s">
        <v>267</v>
      </c>
      <c r="B319" s="5" t="s">
        <v>17</v>
      </c>
      <c r="C319" s="5" t="s">
        <v>96</v>
      </c>
      <c r="D319" s="5" t="s">
        <v>314</v>
      </c>
      <c r="E319" s="5" t="s">
        <v>268</v>
      </c>
      <c r="F319" s="20"/>
      <c r="G319" s="20">
        <v>600</v>
      </c>
      <c r="H319" s="20"/>
    </row>
    <row r="320" spans="1:8" ht="15.75">
      <c r="A320" s="18" t="s">
        <v>78</v>
      </c>
      <c r="B320" s="5" t="s">
        <v>12</v>
      </c>
      <c r="C320" s="5"/>
      <c r="D320" s="5"/>
      <c r="E320" s="5"/>
      <c r="F320" s="20">
        <f>SUM(F321)</f>
        <v>100</v>
      </c>
      <c r="G320" s="20">
        <f>SUM(G321)</f>
        <v>80</v>
      </c>
      <c r="H320" s="20">
        <f>SUM(H321)</f>
        <v>80</v>
      </c>
    </row>
    <row r="321" spans="1:8" ht="31.5">
      <c r="A321" s="18" t="s">
        <v>79</v>
      </c>
      <c r="B321" s="5" t="s">
        <v>12</v>
      </c>
      <c r="C321" s="5" t="s">
        <v>15</v>
      </c>
      <c r="D321" s="48"/>
      <c r="E321" s="5"/>
      <c r="F321" s="20">
        <f aca="true" t="shared" si="22" ref="F321:H323">SUM(F322)</f>
        <v>100</v>
      </c>
      <c r="G321" s="20">
        <f t="shared" si="22"/>
        <v>80</v>
      </c>
      <c r="H321" s="20">
        <f t="shared" si="22"/>
        <v>80</v>
      </c>
    </row>
    <row r="322" spans="1:8" ht="51.75" customHeight="1">
      <c r="A322" s="18" t="s">
        <v>315</v>
      </c>
      <c r="B322" s="5" t="s">
        <v>12</v>
      </c>
      <c r="C322" s="5" t="s">
        <v>15</v>
      </c>
      <c r="D322" s="5" t="s">
        <v>184</v>
      </c>
      <c r="E322" s="5"/>
      <c r="F322" s="20">
        <f t="shared" si="22"/>
        <v>100</v>
      </c>
      <c r="G322" s="20">
        <f t="shared" si="22"/>
        <v>80</v>
      </c>
      <c r="H322" s="20">
        <f t="shared" si="22"/>
        <v>80</v>
      </c>
    </row>
    <row r="323" spans="1:8" ht="31.5">
      <c r="A323" s="18" t="s">
        <v>126</v>
      </c>
      <c r="B323" s="5" t="s">
        <v>12</v>
      </c>
      <c r="C323" s="5" t="s">
        <v>15</v>
      </c>
      <c r="D323" s="5" t="s">
        <v>185</v>
      </c>
      <c r="E323" s="5"/>
      <c r="F323" s="20">
        <f t="shared" si="22"/>
        <v>100</v>
      </c>
      <c r="G323" s="20">
        <f t="shared" si="22"/>
        <v>80</v>
      </c>
      <c r="H323" s="20">
        <f t="shared" si="22"/>
        <v>80</v>
      </c>
    </row>
    <row r="324" spans="1:8" ht="31.5">
      <c r="A324" s="50" t="s">
        <v>267</v>
      </c>
      <c r="B324" s="5" t="s">
        <v>12</v>
      </c>
      <c r="C324" s="5" t="s">
        <v>15</v>
      </c>
      <c r="D324" s="5" t="s">
        <v>185</v>
      </c>
      <c r="E324" s="5" t="s">
        <v>268</v>
      </c>
      <c r="F324" s="20">
        <v>100</v>
      </c>
      <c r="G324" s="20">
        <v>80</v>
      </c>
      <c r="H324" s="20">
        <v>80</v>
      </c>
    </row>
    <row r="325" spans="1:8" ht="47.25">
      <c r="A325" s="18" t="s">
        <v>188</v>
      </c>
      <c r="B325" s="5" t="s">
        <v>97</v>
      </c>
      <c r="C325" s="5"/>
      <c r="D325" s="5"/>
      <c r="E325" s="5"/>
      <c r="F325" s="20">
        <f aca="true" t="shared" si="23" ref="F325:H328">SUM(F326)</f>
        <v>12219.855</v>
      </c>
      <c r="G325" s="20">
        <f t="shared" si="23"/>
        <v>12505.155</v>
      </c>
      <c r="H325" s="20">
        <f t="shared" si="23"/>
        <v>12462.854</v>
      </c>
    </row>
    <row r="326" spans="1:8" ht="47.25">
      <c r="A326" s="18" t="s">
        <v>100</v>
      </c>
      <c r="B326" s="5" t="s">
        <v>97</v>
      </c>
      <c r="C326" s="5" t="s">
        <v>8</v>
      </c>
      <c r="D326" s="5"/>
      <c r="E326" s="5"/>
      <c r="F326" s="20">
        <f t="shared" si="23"/>
        <v>12219.855</v>
      </c>
      <c r="G326" s="20">
        <f t="shared" si="23"/>
        <v>12505.155</v>
      </c>
      <c r="H326" s="20">
        <f t="shared" si="23"/>
        <v>12462.854</v>
      </c>
    </row>
    <row r="327" spans="1:8" ht="67.5" customHeight="1">
      <c r="A327" s="25" t="s">
        <v>235</v>
      </c>
      <c r="B327" s="5" t="s">
        <v>97</v>
      </c>
      <c r="C327" s="5" t="s">
        <v>8</v>
      </c>
      <c r="D327" s="5" t="s">
        <v>222</v>
      </c>
      <c r="E327" s="5"/>
      <c r="F327" s="20">
        <f t="shared" si="23"/>
        <v>12219.855</v>
      </c>
      <c r="G327" s="20">
        <f t="shared" si="23"/>
        <v>12505.155</v>
      </c>
      <c r="H327" s="20">
        <f t="shared" si="23"/>
        <v>12462.854</v>
      </c>
    </row>
    <row r="328" spans="1:8" ht="63">
      <c r="A328" s="39" t="s">
        <v>227</v>
      </c>
      <c r="B328" s="5" t="s">
        <v>97</v>
      </c>
      <c r="C328" s="5" t="s">
        <v>8</v>
      </c>
      <c r="D328" s="5" t="s">
        <v>225</v>
      </c>
      <c r="E328" s="5"/>
      <c r="F328" s="20">
        <f t="shared" si="23"/>
        <v>12219.855</v>
      </c>
      <c r="G328" s="20">
        <f t="shared" si="23"/>
        <v>12505.155</v>
      </c>
      <c r="H328" s="20">
        <f t="shared" si="23"/>
        <v>12462.854</v>
      </c>
    </row>
    <row r="329" spans="1:8" ht="15.75">
      <c r="A329" s="18" t="s">
        <v>270</v>
      </c>
      <c r="B329" s="5" t="s">
        <v>97</v>
      </c>
      <c r="C329" s="5" t="s">
        <v>8</v>
      </c>
      <c r="D329" s="5" t="s">
        <v>225</v>
      </c>
      <c r="E329" s="34" t="s">
        <v>264</v>
      </c>
      <c r="F329" s="20">
        <f>7119.855+5100</f>
        <v>12219.855</v>
      </c>
      <c r="G329" s="20">
        <v>12505.155</v>
      </c>
      <c r="H329" s="20">
        <v>12462.854</v>
      </c>
    </row>
    <row r="330" spans="1:8" ht="15.75">
      <c r="A330" s="36" t="s">
        <v>219</v>
      </c>
      <c r="B330" s="16"/>
      <c r="C330" s="16"/>
      <c r="D330" s="16"/>
      <c r="E330" s="16"/>
      <c r="F330" s="37">
        <f>F11+F77+F95+F114+F136+F230+F257+F320+F325</f>
        <v>481131.49883</v>
      </c>
      <c r="G330" s="37">
        <f>G11+G77+G95+G114+G136+G230+G257+G320+G325</f>
        <v>417709.42358</v>
      </c>
      <c r="H330" s="37">
        <f>H11+H77+H95+H114+H136+H230+H257+H320+H325</f>
        <v>398187.10507</v>
      </c>
    </row>
  </sheetData>
  <sheetProtection selectLockedCells="1" selectUnlockedCells="1"/>
  <mergeCells count="3">
    <mergeCell ref="A7:H7"/>
    <mergeCell ref="A8:H8"/>
    <mergeCell ref="A6:G6"/>
  </mergeCells>
  <printOptions/>
  <pageMargins left="0.7086614173228347" right="0.1968503937007874" top="0.5905511811023623" bottom="0.5905511811023623" header="0.5118110236220472" footer="0.5118110236220472"/>
  <pageSetup fitToHeight="0" fitToWidth="1" horizontalDpi="300" verticalDpi="300" orientation="portrait" paperSize="9" scale="71" r:id="rId1"/>
</worksheet>
</file>

<file path=xl/worksheets/sheet2.xml><?xml version="1.0" encoding="utf-8"?>
<worksheet xmlns="http://schemas.openxmlformats.org/spreadsheetml/2006/main" xmlns:r="http://schemas.openxmlformats.org/officeDocument/2006/relationships">
  <dimension ref="A1:B48"/>
  <sheetViews>
    <sheetView zoomScale="110" zoomScaleNormal="110" zoomScalePageLayoutView="0" workbookViewId="0" topLeftCell="A20">
      <selection activeCell="B45" sqref="B45"/>
    </sheetView>
  </sheetViews>
  <sheetFormatPr defaultColWidth="8.7109375" defaultRowHeight="12.75"/>
  <cols>
    <col min="1" max="1" width="18.28125" style="2" customWidth="1"/>
    <col min="2" max="2" width="17.7109375" style="1" customWidth="1"/>
    <col min="3" max="16384" width="8.7109375" style="1" customWidth="1"/>
  </cols>
  <sheetData>
    <row r="1" spans="1:2" ht="15">
      <c r="A1" s="2" t="s">
        <v>18</v>
      </c>
      <c r="B1" s="1" t="e">
        <f>SUM(B2:B7)</f>
        <v>#REF!</v>
      </c>
    </row>
    <row r="2" spans="1:2" ht="15">
      <c r="A2" s="2" t="s">
        <v>19</v>
      </c>
      <c r="B2" s="1" t="e">
        <f>Лист1!#REF!</f>
        <v>#REF!</v>
      </c>
    </row>
    <row r="3" spans="1:2" ht="15">
      <c r="A3" s="2" t="s">
        <v>20</v>
      </c>
      <c r="B3" s="1" t="e">
        <f>Лист1!#REF!+Лист1!F280</f>
        <v>#REF!</v>
      </c>
    </row>
    <row r="4" spans="1:2" ht="15">
      <c r="A4" s="2" t="s">
        <v>21</v>
      </c>
      <c r="B4" s="1" t="e">
        <f>Лист1!#REF!</f>
        <v>#REF!</v>
      </c>
    </row>
    <row r="5" ht="15">
      <c r="A5" s="2" t="s">
        <v>22</v>
      </c>
    </row>
    <row r="6" spans="1:2" ht="15">
      <c r="A6" s="2" t="s">
        <v>23</v>
      </c>
      <c r="B6" s="1">
        <f>Лист1!F32</f>
        <v>78.3</v>
      </c>
    </row>
    <row r="7" spans="1:2" ht="15">
      <c r="A7" s="2" t="s">
        <v>24</v>
      </c>
      <c r="B7" s="1" t="e">
        <f>Лист1!#REF!+Лист1!#REF!+Лист1!#REF!+Лист1!#REF!</f>
        <v>#REF!</v>
      </c>
    </row>
    <row r="8" spans="1:2" ht="15">
      <c r="A8" s="2" t="s">
        <v>25</v>
      </c>
      <c r="B8" s="1">
        <f>SUM(B9)</f>
        <v>0</v>
      </c>
    </row>
    <row r="9" ht="15">
      <c r="A9" s="2" t="s">
        <v>26</v>
      </c>
    </row>
    <row r="10" spans="1:2" ht="15">
      <c r="A10" s="2" t="s">
        <v>27</v>
      </c>
      <c r="B10" s="1">
        <f>SUM(B11:B14)</f>
        <v>1032.88</v>
      </c>
    </row>
    <row r="11" ht="15">
      <c r="A11" s="2" t="s">
        <v>28</v>
      </c>
    </row>
    <row r="12" spans="1:2" ht="15">
      <c r="A12" s="2" t="s">
        <v>29</v>
      </c>
      <c r="B12" s="1">
        <f>Лист1!F79</f>
        <v>832.88</v>
      </c>
    </row>
    <row r="13" spans="1:2" ht="15">
      <c r="A13" s="2" t="s">
        <v>30</v>
      </c>
      <c r="B13" s="1">
        <f>Лист1!F86</f>
        <v>200</v>
      </c>
    </row>
    <row r="14" ht="15">
      <c r="A14" s="2" t="s">
        <v>31</v>
      </c>
    </row>
    <row r="15" spans="1:2" ht="15">
      <c r="A15" s="2" t="s">
        <v>32</v>
      </c>
      <c r="B15" s="1" t="e">
        <f>SUM(B16:B20)</f>
        <v>#REF!</v>
      </c>
    </row>
    <row r="16" spans="1:2" ht="15">
      <c r="A16" s="2" t="s">
        <v>33</v>
      </c>
      <c r="B16" s="1">
        <f>Лист1!F94</f>
        <v>10</v>
      </c>
    </row>
    <row r="17" spans="1:2" ht="15">
      <c r="A17" s="2" t="s">
        <v>124</v>
      </c>
      <c r="B17" s="1" t="e">
        <f>Лист1!#REF!</f>
        <v>#REF!</v>
      </c>
    </row>
    <row r="18" ht="15">
      <c r="A18" s="2" t="s">
        <v>34</v>
      </c>
    </row>
    <row r="19" spans="1:2" ht="15">
      <c r="A19" s="2" t="s">
        <v>35</v>
      </c>
      <c r="B19" s="1" t="e">
        <f>Лист1!#REF!+Лист1!#REF!</f>
        <v>#REF!</v>
      </c>
    </row>
    <row r="20" ht="15">
      <c r="A20" s="2" t="s">
        <v>36</v>
      </c>
    </row>
    <row r="21" spans="1:2" ht="15">
      <c r="A21" s="2" t="s">
        <v>37</v>
      </c>
      <c r="B21" s="1" t="e">
        <f>SUM(B22:B25)</f>
        <v>#REF!</v>
      </c>
    </row>
    <row r="22" spans="1:2" ht="15">
      <c r="A22" s="2" t="s">
        <v>38</v>
      </c>
      <c r="B22" s="1" t="e">
        <f>Лист1!#REF!</f>
        <v>#REF!</v>
      </c>
    </row>
    <row r="23" ht="15">
      <c r="A23" s="2" t="s">
        <v>39</v>
      </c>
    </row>
    <row r="24" spans="1:2" ht="15">
      <c r="A24" s="2" t="s">
        <v>40</v>
      </c>
      <c r="B24" s="1" t="e">
        <f>Лист1!#REF!</f>
        <v>#REF!</v>
      </c>
    </row>
    <row r="25" spans="1:2" ht="15">
      <c r="A25" s="2" t="s">
        <v>41</v>
      </c>
      <c r="B25" s="1" t="e">
        <f>Лист1!#REF!</f>
        <v>#REF!</v>
      </c>
    </row>
    <row r="26" spans="1:2" ht="15">
      <c r="A26" s="2" t="s">
        <v>42</v>
      </c>
      <c r="B26" s="1" t="e">
        <f>SUM(B27:B30)</f>
        <v>#REF!</v>
      </c>
    </row>
    <row r="27" spans="1:2" ht="15">
      <c r="A27" s="2" t="s">
        <v>43</v>
      </c>
      <c r="B27" s="1" t="e">
        <f>Лист1!#REF!</f>
        <v>#REF!</v>
      </c>
    </row>
    <row r="28" spans="1:2" ht="15">
      <c r="A28" s="2" t="s">
        <v>44</v>
      </c>
      <c r="B28" s="1" t="e">
        <f>Лист1!#REF!+Лист1!#REF!</f>
        <v>#REF!</v>
      </c>
    </row>
    <row r="29" spans="1:2" ht="15">
      <c r="A29" s="2" t="s">
        <v>45</v>
      </c>
      <c r="B29" s="1" t="e">
        <f>Лист1!#REF!+Лист1!#REF!</f>
        <v>#REF!</v>
      </c>
    </row>
    <row r="30" spans="1:2" ht="15">
      <c r="A30" s="2" t="s">
        <v>46</v>
      </c>
      <c r="B30" s="1" t="e">
        <f>Лист1!#REF!</f>
        <v>#REF!</v>
      </c>
    </row>
    <row r="31" spans="1:2" ht="15">
      <c r="A31" s="2" t="s">
        <v>47</v>
      </c>
      <c r="B31" s="1" t="e">
        <f>SUM(B32:B33)</f>
        <v>#REF!</v>
      </c>
    </row>
    <row r="32" spans="1:2" ht="15">
      <c r="A32" s="2" t="s">
        <v>48</v>
      </c>
      <c r="B32" s="1" t="e">
        <f>Лист1!#REF!</f>
        <v>#REF!</v>
      </c>
    </row>
    <row r="33" spans="1:2" ht="15">
      <c r="A33" s="2" t="s">
        <v>49</v>
      </c>
      <c r="B33" s="1" t="e">
        <f>Лист1!#REF!</f>
        <v>#REF!</v>
      </c>
    </row>
    <row r="34" spans="1:2" ht="15">
      <c r="A34" s="2" t="s">
        <v>50</v>
      </c>
      <c r="B34" s="1" t="e">
        <f>SUM(B35:B39)</f>
        <v>#REF!</v>
      </c>
    </row>
    <row r="35" spans="1:2" ht="15">
      <c r="A35" s="2" t="s">
        <v>51</v>
      </c>
      <c r="B35" s="1">
        <f>Лист1!F125</f>
        <v>174.967</v>
      </c>
    </row>
    <row r="36" ht="15">
      <c r="A36" s="2" t="s">
        <v>52</v>
      </c>
    </row>
    <row r="37" spans="1:2" ht="15">
      <c r="A37" s="2" t="s">
        <v>53</v>
      </c>
      <c r="B37" s="1" t="e">
        <f>Лист1!F130+Лист1!#REF!+Лист1!#REF!</f>
        <v>#REF!</v>
      </c>
    </row>
    <row r="38" spans="1:2" ht="15">
      <c r="A38" s="2" t="s">
        <v>54</v>
      </c>
      <c r="B38" s="1" t="e">
        <f>Лист1!#REF!</f>
        <v>#REF!</v>
      </c>
    </row>
    <row r="39" ht="15">
      <c r="A39" s="2" t="s">
        <v>123</v>
      </c>
    </row>
    <row r="40" spans="1:2" ht="15">
      <c r="A40" s="2" t="s">
        <v>55</v>
      </c>
      <c r="B40" s="1">
        <f>SUM(B41:B42)</f>
        <v>445.18144</v>
      </c>
    </row>
    <row r="41" spans="1:2" ht="15">
      <c r="A41" s="2" t="s">
        <v>56</v>
      </c>
      <c r="B41" s="1">
        <f>Лист1!F265</f>
        <v>415.18144</v>
      </c>
    </row>
    <row r="42" spans="1:2" ht="15">
      <c r="A42" s="2" t="s">
        <v>57</v>
      </c>
      <c r="B42" s="1">
        <f>Лист1!F272</f>
        <v>30</v>
      </c>
    </row>
    <row r="43" spans="1:2" ht="15">
      <c r="A43" s="2" t="s">
        <v>58</v>
      </c>
      <c r="B43" s="1" t="e">
        <f>SUM(B44:B45)</f>
        <v>#REF!</v>
      </c>
    </row>
    <row r="44" spans="1:2" ht="15">
      <c r="A44" s="2" t="s">
        <v>59</v>
      </c>
      <c r="B44" s="1" t="e">
        <f>Лист1!#REF!</f>
        <v>#REF!</v>
      </c>
    </row>
    <row r="45" ht="15">
      <c r="A45" s="2" t="s">
        <v>60</v>
      </c>
    </row>
    <row r="46" spans="1:2" ht="15">
      <c r="A46" s="3" t="s">
        <v>61</v>
      </c>
      <c r="B46" s="4" t="e">
        <f>SUM(B1,B8,B10,B15,B21,B26,B31,B34,B40,B43)</f>
        <v>#REF!</v>
      </c>
    </row>
    <row r="47" ht="15">
      <c r="B47" s="4" t="e">
        <f>Лист1!#REF!</f>
        <v>#REF!</v>
      </c>
    </row>
    <row r="48" ht="15">
      <c r="B48" s="1" t="e">
        <f>B46-B47</f>
        <v>#REF!</v>
      </c>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2021-11-09T05:07:43Z</cp:lastPrinted>
  <dcterms:created xsi:type="dcterms:W3CDTF">2014-10-31T06:32:55Z</dcterms:created>
  <dcterms:modified xsi:type="dcterms:W3CDTF">2021-12-23T06:49:48Z</dcterms:modified>
  <cp:category/>
  <cp:version/>
  <cp:contentType/>
  <cp:contentStatus/>
</cp:coreProperties>
</file>